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30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I4" i="1" l="1"/>
  <c r="I18" i="1" l="1"/>
  <c r="I92" i="1" l="1"/>
  <c r="I73" i="1"/>
  <c r="I179" i="1" l="1"/>
  <c r="I180" i="1"/>
  <c r="I181" i="1"/>
  <c r="I182" i="1"/>
  <c r="I183" i="1"/>
  <c r="I184" i="1"/>
  <c r="I185" i="1"/>
  <c r="I186" i="1"/>
  <c r="I187" i="1"/>
  <c r="I178" i="1"/>
  <c r="I62" i="1"/>
  <c r="U62" i="1" s="1"/>
  <c r="I6" i="1"/>
  <c r="U178" i="1"/>
  <c r="I176" i="1"/>
  <c r="U176" i="1" s="1"/>
  <c r="R175" i="1"/>
  <c r="I175" i="1"/>
  <c r="U175" i="1" s="1"/>
  <c r="R174" i="1"/>
  <c r="R173" i="1" s="1"/>
  <c r="I174" i="1"/>
  <c r="R172" i="1"/>
  <c r="I172" i="1"/>
  <c r="R171" i="1"/>
  <c r="R170" i="1" s="1"/>
  <c r="I171" i="1"/>
  <c r="U171" i="1" s="1"/>
  <c r="U169" i="1"/>
  <c r="U168" i="1"/>
  <c r="U167" i="1"/>
  <c r="R166" i="1"/>
  <c r="I166" i="1"/>
  <c r="U166" i="1" s="1"/>
  <c r="R165" i="1"/>
  <c r="R164" i="1" s="1"/>
  <c r="I165" i="1"/>
  <c r="U163" i="1"/>
  <c r="R162" i="1"/>
  <c r="I162" i="1"/>
  <c r="R161" i="1"/>
  <c r="R160" i="1" s="1"/>
  <c r="I161" i="1"/>
  <c r="U161" i="1" s="1"/>
  <c r="U159" i="1"/>
  <c r="R158" i="1"/>
  <c r="I158" i="1"/>
  <c r="R157" i="1"/>
  <c r="R155" i="1" s="1"/>
  <c r="I157" i="1"/>
  <c r="U157" i="1" s="1"/>
  <c r="R156" i="1"/>
  <c r="I156" i="1"/>
  <c r="I154" i="1"/>
  <c r="R153" i="1"/>
  <c r="I153" i="1"/>
  <c r="U153" i="1" s="1"/>
  <c r="R152" i="1"/>
  <c r="I152" i="1"/>
  <c r="R151" i="1"/>
  <c r="I151" i="1"/>
  <c r="I149" i="1"/>
  <c r="U149" i="1" s="1"/>
  <c r="R148" i="1"/>
  <c r="R146" i="1" s="1"/>
  <c r="I148" i="1"/>
  <c r="R147" i="1"/>
  <c r="I147" i="1"/>
  <c r="U147" i="1" s="1"/>
  <c r="U145" i="1"/>
  <c r="R144" i="1"/>
  <c r="I144" i="1"/>
  <c r="R143" i="1"/>
  <c r="I143" i="1"/>
  <c r="U143" i="1" s="1"/>
  <c r="R142" i="1"/>
  <c r="I142" i="1"/>
  <c r="U142" i="1" s="1"/>
  <c r="R141" i="1"/>
  <c r="I141" i="1"/>
  <c r="R140" i="1"/>
  <c r="I140" i="1"/>
  <c r="U140" i="1" s="1"/>
  <c r="R139" i="1"/>
  <c r="I139" i="1"/>
  <c r="U139" i="1" s="1"/>
  <c r="R138" i="1"/>
  <c r="I138" i="1"/>
  <c r="R137" i="1"/>
  <c r="I137" i="1"/>
  <c r="U137" i="1" s="1"/>
  <c r="R136" i="1"/>
  <c r="I136" i="1"/>
  <c r="U136" i="1" s="1"/>
  <c r="R135" i="1"/>
  <c r="R134" i="1" s="1"/>
  <c r="I135" i="1"/>
  <c r="I133" i="1"/>
  <c r="U133" i="1" s="1"/>
  <c r="R132" i="1"/>
  <c r="I132" i="1"/>
  <c r="U132" i="1" s="1"/>
  <c r="R131" i="1"/>
  <c r="I131" i="1"/>
  <c r="R130" i="1"/>
  <c r="I130" i="1"/>
  <c r="U130" i="1" s="1"/>
  <c r="R129" i="1"/>
  <c r="I129" i="1"/>
  <c r="U129" i="1" s="1"/>
  <c r="R128" i="1"/>
  <c r="I128" i="1"/>
  <c r="R127" i="1"/>
  <c r="I127" i="1"/>
  <c r="U127" i="1" s="1"/>
  <c r="R126" i="1"/>
  <c r="I126" i="1"/>
  <c r="U126" i="1" s="1"/>
  <c r="R125" i="1"/>
  <c r="I125" i="1"/>
  <c r="R124" i="1"/>
  <c r="I124" i="1"/>
  <c r="U124" i="1" s="1"/>
  <c r="R123" i="1"/>
  <c r="I123" i="1"/>
  <c r="U123" i="1" s="1"/>
  <c r="R122" i="1"/>
  <c r="R104" i="1" s="1"/>
  <c r="I122" i="1"/>
  <c r="I121" i="1"/>
  <c r="U121" i="1" s="1"/>
  <c r="R120" i="1"/>
  <c r="I120" i="1"/>
  <c r="R119" i="1"/>
  <c r="I119" i="1"/>
  <c r="U119" i="1" s="1"/>
  <c r="R118" i="1"/>
  <c r="I118" i="1"/>
  <c r="R117" i="1"/>
  <c r="I117" i="1"/>
  <c r="R116" i="1"/>
  <c r="U116" i="1"/>
  <c r="R115" i="1"/>
  <c r="I115" i="1"/>
  <c r="R114" i="1"/>
  <c r="I114" i="1"/>
  <c r="R113" i="1"/>
  <c r="I113" i="1"/>
  <c r="U113" i="1" s="1"/>
  <c r="R112" i="1"/>
  <c r="I112" i="1"/>
  <c r="R111" i="1"/>
  <c r="I111" i="1"/>
  <c r="R110" i="1"/>
  <c r="I110" i="1"/>
  <c r="U110" i="1" s="1"/>
  <c r="R109" i="1"/>
  <c r="I109" i="1"/>
  <c r="R108" i="1"/>
  <c r="I108" i="1"/>
  <c r="R107" i="1"/>
  <c r="I107" i="1"/>
  <c r="U107" i="1" s="1"/>
  <c r="R106" i="1"/>
  <c r="I106" i="1"/>
  <c r="R105" i="1"/>
  <c r="I105" i="1"/>
  <c r="U103" i="1"/>
  <c r="R102" i="1"/>
  <c r="I102" i="1"/>
  <c r="R101" i="1"/>
  <c r="I101" i="1"/>
  <c r="R100" i="1"/>
  <c r="R98" i="1" s="1"/>
  <c r="I100" i="1"/>
  <c r="U100" i="1" s="1"/>
  <c r="R99" i="1"/>
  <c r="I99" i="1"/>
  <c r="R97" i="1"/>
  <c r="I97" i="1"/>
  <c r="U97" i="1" s="1"/>
  <c r="R96" i="1"/>
  <c r="I96" i="1"/>
  <c r="R95" i="1"/>
  <c r="I95" i="1"/>
  <c r="U95" i="1" s="1"/>
  <c r="R94" i="1"/>
  <c r="I94" i="1"/>
  <c r="R93" i="1"/>
  <c r="U92" i="1"/>
  <c r="R91" i="1"/>
  <c r="I91" i="1"/>
  <c r="U91" i="1" s="1"/>
  <c r="R90" i="1"/>
  <c r="I90" i="1"/>
  <c r="U90" i="1" s="1"/>
  <c r="R89" i="1"/>
  <c r="I89" i="1"/>
  <c r="R88" i="1"/>
  <c r="I88" i="1"/>
  <c r="U88" i="1" s="1"/>
  <c r="R87" i="1"/>
  <c r="I87" i="1"/>
  <c r="U87" i="1" s="1"/>
  <c r="R86" i="1"/>
  <c r="I86" i="1"/>
  <c r="R85" i="1"/>
  <c r="I85" i="1"/>
  <c r="U85" i="1" s="1"/>
  <c r="R84" i="1"/>
  <c r="I84" i="1"/>
  <c r="U84" i="1" s="1"/>
  <c r="R83" i="1"/>
  <c r="I83" i="1"/>
  <c r="R82" i="1"/>
  <c r="I82" i="1"/>
  <c r="U82" i="1" s="1"/>
  <c r="R81" i="1"/>
  <c r="I81" i="1"/>
  <c r="U81" i="1" s="1"/>
  <c r="I79" i="1"/>
  <c r="U79" i="1" s="1"/>
  <c r="R78" i="1"/>
  <c r="I78" i="1"/>
  <c r="R77" i="1"/>
  <c r="I77" i="1"/>
  <c r="R76" i="1"/>
  <c r="I76" i="1"/>
  <c r="U76" i="1" s="1"/>
  <c r="R75" i="1"/>
  <c r="I75" i="1"/>
  <c r="R74" i="1"/>
  <c r="I74" i="1"/>
  <c r="R73" i="1"/>
  <c r="R72" i="1" s="1"/>
  <c r="U73" i="1"/>
  <c r="I71" i="1"/>
  <c r="R70" i="1"/>
  <c r="I70" i="1"/>
  <c r="R69" i="1"/>
  <c r="I69" i="1"/>
  <c r="U69" i="1" s="1"/>
  <c r="R68" i="1"/>
  <c r="I68" i="1"/>
  <c r="R66" i="1"/>
  <c r="I66" i="1"/>
  <c r="U66" i="1" s="1"/>
  <c r="R65" i="1"/>
  <c r="I65" i="1"/>
  <c r="R64" i="1"/>
  <c r="I64" i="1"/>
  <c r="U64" i="1" s="1"/>
  <c r="R61" i="1"/>
  <c r="I61" i="1"/>
  <c r="U61" i="1" s="1"/>
  <c r="R60" i="1"/>
  <c r="I60" i="1"/>
  <c r="R59" i="1"/>
  <c r="I59" i="1"/>
  <c r="R58" i="1"/>
  <c r="I57" i="1"/>
  <c r="U57" i="1" s="1"/>
  <c r="R56" i="1"/>
  <c r="I56" i="1"/>
  <c r="R55" i="1"/>
  <c r="I55" i="1"/>
  <c r="R54" i="1"/>
  <c r="I54" i="1"/>
  <c r="U54" i="1" s="1"/>
  <c r="R53" i="1"/>
  <c r="I53" i="1"/>
  <c r="R52" i="1"/>
  <c r="I52" i="1"/>
  <c r="R51" i="1"/>
  <c r="I51" i="1"/>
  <c r="U51" i="1" s="1"/>
  <c r="R50" i="1"/>
  <c r="I50" i="1"/>
  <c r="R49" i="1"/>
  <c r="I49" i="1"/>
  <c r="I47" i="1"/>
  <c r="U47" i="1" s="1"/>
  <c r="R46" i="1"/>
  <c r="I46" i="1"/>
  <c r="R45" i="1"/>
  <c r="I45" i="1"/>
  <c r="U45" i="1" s="1"/>
  <c r="R44" i="1"/>
  <c r="I44" i="1"/>
  <c r="U44" i="1" s="1"/>
  <c r="R43" i="1"/>
  <c r="R42" i="1" s="1"/>
  <c r="I43" i="1"/>
  <c r="I40" i="1"/>
  <c r="U40" i="1" s="1"/>
  <c r="U39" i="1"/>
  <c r="R38" i="1"/>
  <c r="R37" i="1" s="1"/>
  <c r="I38" i="1"/>
  <c r="U38" i="1" s="1"/>
  <c r="U36" i="1"/>
  <c r="R35" i="1"/>
  <c r="I35" i="1"/>
  <c r="R34" i="1"/>
  <c r="I34" i="1"/>
  <c r="U34" i="1" s="1"/>
  <c r="R33" i="1"/>
  <c r="I33" i="1"/>
  <c r="R32" i="1"/>
  <c r="I32" i="1"/>
  <c r="R31" i="1"/>
  <c r="R30" i="1" s="1"/>
  <c r="I31" i="1"/>
  <c r="U31" i="1" s="1"/>
  <c r="R29" i="1"/>
  <c r="I29" i="1"/>
  <c r="R28" i="1"/>
  <c r="I28" i="1"/>
  <c r="R27" i="1"/>
  <c r="R26" i="1" s="1"/>
  <c r="I27" i="1"/>
  <c r="U27" i="1" s="1"/>
  <c r="R25" i="1"/>
  <c r="I25" i="1"/>
  <c r="R24" i="1"/>
  <c r="I24" i="1"/>
  <c r="R23" i="1"/>
  <c r="I23" i="1"/>
  <c r="U23" i="1" s="1"/>
  <c r="R22" i="1"/>
  <c r="I22" i="1"/>
  <c r="R21" i="1"/>
  <c r="I21" i="1"/>
  <c r="R20" i="1"/>
  <c r="I20" i="1"/>
  <c r="U20" i="1" s="1"/>
  <c r="R19" i="1"/>
  <c r="I19" i="1"/>
  <c r="R18" i="1"/>
  <c r="U18" i="1" s="1"/>
  <c r="R17" i="1"/>
  <c r="R15" i="1" s="1"/>
  <c r="I17" i="1"/>
  <c r="U17" i="1" s="1"/>
  <c r="R16" i="1"/>
  <c r="I16" i="1"/>
  <c r="R14" i="1"/>
  <c r="I14" i="1"/>
  <c r="U14" i="1" s="1"/>
  <c r="R13" i="1"/>
  <c r="R11" i="1" s="1"/>
  <c r="I13" i="1"/>
  <c r="R12" i="1"/>
  <c r="I12" i="1"/>
  <c r="U12" i="1" s="1"/>
  <c r="R10" i="1"/>
  <c r="I10" i="1"/>
  <c r="R9" i="1"/>
  <c r="I9" i="1"/>
  <c r="R8" i="1"/>
  <c r="I8" i="1"/>
  <c r="R7" i="1"/>
  <c r="R5" i="1" s="1"/>
  <c r="I7" i="1"/>
  <c r="U7" i="1" s="1"/>
  <c r="R6" i="1"/>
  <c r="U6" i="1" s="1"/>
  <c r="U4" i="1"/>
  <c r="I177" i="1" l="1"/>
  <c r="U177" i="1" s="1"/>
  <c r="U10" i="1"/>
  <c r="I5" i="1"/>
  <c r="U8" i="1"/>
  <c r="U21" i="1"/>
  <c r="U24" i="1"/>
  <c r="U28" i="1"/>
  <c r="U35" i="1"/>
  <c r="U49" i="1"/>
  <c r="U52" i="1"/>
  <c r="U55" i="1"/>
  <c r="U59" i="1"/>
  <c r="U70" i="1"/>
  <c r="U74" i="1"/>
  <c r="U77" i="1"/>
  <c r="R80" i="1"/>
  <c r="U101" i="1"/>
  <c r="U105" i="1"/>
  <c r="U108" i="1"/>
  <c r="U111" i="1"/>
  <c r="U114" i="1"/>
  <c r="U117" i="1"/>
  <c r="U120" i="1"/>
  <c r="U151" i="1"/>
  <c r="U158" i="1"/>
  <c r="U162" i="1"/>
  <c r="U172" i="1"/>
  <c r="R48" i="1"/>
  <c r="R41" i="1" s="1"/>
  <c r="R3" i="1" s="1"/>
  <c r="R150" i="1"/>
  <c r="U9" i="1"/>
  <c r="U16" i="1"/>
  <c r="U19" i="1"/>
  <c r="U22" i="1"/>
  <c r="U25" i="1"/>
  <c r="U29" i="1"/>
  <c r="U33" i="1"/>
  <c r="U50" i="1"/>
  <c r="U53" i="1"/>
  <c r="U56" i="1"/>
  <c r="U60" i="1"/>
  <c r="R63" i="1"/>
  <c r="U68" i="1"/>
  <c r="U75" i="1"/>
  <c r="U78" i="1"/>
  <c r="U99" i="1"/>
  <c r="U102" i="1"/>
  <c r="U106" i="1"/>
  <c r="U109" i="1"/>
  <c r="U112" i="1"/>
  <c r="U115" i="1"/>
  <c r="U118" i="1"/>
  <c r="U152" i="1"/>
  <c r="U156" i="1"/>
  <c r="I67" i="1"/>
  <c r="U13" i="1"/>
  <c r="I37" i="1"/>
  <c r="U37" i="1" s="1"/>
  <c r="U43" i="1"/>
  <c r="U46" i="1"/>
  <c r="U65" i="1"/>
  <c r="R67" i="1"/>
  <c r="U83" i="1"/>
  <c r="U86" i="1"/>
  <c r="U89" i="1"/>
  <c r="U96" i="1"/>
  <c r="U122" i="1"/>
  <c r="U125" i="1"/>
  <c r="U128" i="1"/>
  <c r="U131" i="1"/>
  <c r="U135" i="1"/>
  <c r="U138" i="1"/>
  <c r="U141" i="1"/>
  <c r="U144" i="1"/>
  <c r="U148" i="1"/>
  <c r="I160" i="1"/>
  <c r="U160" i="1" s="1"/>
  <c r="U165" i="1"/>
  <c r="U174" i="1"/>
  <c r="I170" i="1"/>
  <c r="U170" i="1" s="1"/>
  <c r="I164" i="1"/>
  <c r="U164" i="1" s="1"/>
  <c r="I80" i="1"/>
  <c r="U80" i="1" s="1"/>
  <c r="I48" i="1"/>
  <c r="I26" i="1"/>
  <c r="U26" i="1" s="1"/>
  <c r="I30" i="1"/>
  <c r="U30" i="1" s="1"/>
  <c r="U32" i="1"/>
  <c r="U94" i="1"/>
  <c r="I93" i="1"/>
  <c r="U93" i="1" s="1"/>
  <c r="U71" i="1"/>
  <c r="U154" i="1"/>
  <c r="I150" i="1"/>
  <c r="U150" i="1" s="1"/>
  <c r="I11" i="1"/>
  <c r="U11" i="1" s="1"/>
  <c r="I15" i="1"/>
  <c r="U15" i="1" s="1"/>
  <c r="I42" i="1"/>
  <c r="I58" i="1"/>
  <c r="U58" i="1" s="1"/>
  <c r="I72" i="1"/>
  <c r="U72" i="1" s="1"/>
  <c r="I98" i="1"/>
  <c r="U98" i="1" s="1"/>
  <c r="I104" i="1"/>
  <c r="U104" i="1" s="1"/>
  <c r="I134" i="1"/>
  <c r="U134" i="1" s="1"/>
  <c r="I146" i="1"/>
  <c r="U146" i="1" s="1"/>
  <c r="I155" i="1"/>
  <c r="U155" i="1" s="1"/>
  <c r="I173" i="1"/>
  <c r="U173" i="1" s="1"/>
  <c r="U67" i="1" l="1"/>
  <c r="I63" i="1"/>
  <c r="U63" i="1" s="1"/>
  <c r="U48" i="1"/>
  <c r="U5" i="1"/>
  <c r="I41" i="1"/>
  <c r="U41" i="1" s="1"/>
  <c r="U42" i="1"/>
  <c r="I3" i="1" l="1"/>
  <c r="AH5" i="1" s="1"/>
  <c r="U3" i="1" l="1"/>
</calcChain>
</file>

<file path=xl/comments1.xml><?xml version="1.0" encoding="utf-8"?>
<comments xmlns="http://schemas.openxmlformats.org/spreadsheetml/2006/main">
  <authors>
    <author>Автор</author>
  </authors>
  <commentList>
    <comment ref="G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H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сотых (по всему столбцу)</t>
        </r>
      </text>
    </comment>
    <comment ref="I6" authorId="0">
      <text>
        <r>
          <rPr>
            <b/>
            <sz val="9"/>
            <color indexed="81"/>
            <rFont val="Tahoma"/>
            <family val="2"/>
            <charset val="204"/>
          </rPr>
          <t>указываются строго с точностью до десятитысячных (по всему столбцу)</t>
        </r>
      </text>
    </comment>
    <comment ref="G1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требование МЖИ СВАО - п. 8.1. Обслуживание лифтов и лифтового оборудования - обязательно указываем Единица измерения работ (услуг) шт. и Плановое количество / объем в соостветствии с формой 2.2., в случае наличия лифтов с разной расценкой выводится средняя</t>
        </r>
      </text>
    </comment>
  </commentList>
</comments>
</file>

<file path=xl/sharedStrings.xml><?xml version="1.0" encoding="utf-8"?>
<sst xmlns="http://schemas.openxmlformats.org/spreadsheetml/2006/main" count="1287" uniqueCount="459">
  <si>
    <t>Форма 2.8.2. Выполненные работы (оказываемые услуги) по содержанию и ремонту в отчетном периоде в многоквартирном доме в 2019 г.</t>
  </si>
  <si>
    <t>Планирование работ и услуг (ГИС ЖКХ)</t>
  </si>
  <si>
    <t>№ п/п</t>
  </si>
  <si>
    <t>Наименование работ (услуг)</t>
  </si>
  <si>
    <t>Периодичность выполнения работ (услуг)</t>
  </si>
  <si>
    <t>Единица измерения работ (услуг)</t>
  </si>
  <si>
    <t>Плановое количество / объем</t>
  </si>
  <si>
    <t>Стоимость за единицу работ (услуг), руб.</t>
  </si>
  <si>
    <t>Годовая плановая стоимость работы (услуги), тыс. руб.</t>
  </si>
  <si>
    <t xml:space="preserve">ПРИМЕЧАНИЕ </t>
  </si>
  <si>
    <t>ПОЯСНЕНИЕ ДЛЯ ФИЛИАЛОВ</t>
  </si>
  <si>
    <t>Кол-во / число проведенных работ</t>
  </si>
  <si>
    <t>Фактическое количество / объем</t>
  </si>
  <si>
    <t>Годовая фактическая стоимость работы (услуги), тыс. руб.</t>
  </si>
  <si>
    <t xml:space="preserve">Сведения о причинах отклонения от плана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</si>
  <si>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</si>
  <si>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</si>
  <si>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</si>
  <si>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</si>
  <si>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</si>
  <si>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</si>
  <si>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</si>
  <si>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</si>
  <si>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</si>
  <si>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</si>
  <si>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</si>
  <si>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</si>
  <si>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</si>
  <si>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формула сумма всех пунктов</t>
  </si>
  <si>
    <t xml:space="preserve">Работы (услуги) по управлению многоквартирным домом </t>
  </si>
  <si>
    <t xml:space="preserve">значение </t>
  </si>
  <si>
    <t>Работы по содержанию помещений общего пользования, входящих в состав общего имущества МКД</t>
  </si>
  <si>
    <t>формула сумма всех подпунктов 2</t>
  </si>
  <si>
    <t>2.1</t>
  </si>
  <si>
    <t xml:space="preserve">Влажное подметание лестничных площадок и маршей нижних 2 этажей </t>
  </si>
  <si>
    <t>раз в день кроме праздничных и воскресных дней</t>
  </si>
  <si>
    <t>кв.м.</t>
  </si>
  <si>
    <t>формула</t>
  </si>
  <si>
    <t>2.2</t>
  </si>
  <si>
    <t xml:space="preserve">Влажное подметание лестничных площадок и маршей выше 2-го этажа </t>
  </si>
  <si>
    <t>раз в неделю</t>
  </si>
  <si>
    <t>2.3</t>
  </si>
  <si>
    <t xml:space="preserve">Влажное подметание перед загрузочными клапанами мусоропроводов </t>
  </si>
  <si>
    <t>раз в день кроме воскресных и праздничных дней</t>
  </si>
  <si>
    <t>2.4</t>
  </si>
  <si>
    <t xml:space="preserve"> Уборка загрузочных клапанов мусоропровода </t>
  </si>
  <si>
    <t>шт.</t>
  </si>
  <si>
    <t>2.5</t>
  </si>
  <si>
    <t xml:space="preserve">Мытье пола кабины лифта </t>
  </si>
  <si>
    <t>2.6</t>
  </si>
  <si>
    <t>Мытье лестничных площадок и маршей</t>
  </si>
  <si>
    <t>формула сумма всех подпунктов 2.6.</t>
  </si>
  <si>
    <t>2.6.1</t>
  </si>
  <si>
    <t>Мытье лестничных площадок и маршей нижних 2 этажей</t>
  </si>
  <si>
    <t>раз в месяц</t>
  </si>
  <si>
    <t>2.6.2</t>
  </si>
  <si>
    <t>Мытье лестничных площадок и маршей выше 2-го этажа</t>
  </si>
  <si>
    <t>2.7</t>
  </si>
  <si>
    <t xml:space="preserve">Мытье окон </t>
  </si>
  <si>
    <t>раз в год</t>
  </si>
  <si>
    <t>2.8</t>
  </si>
  <si>
    <t xml:space="preserve">Влажная протирка </t>
  </si>
  <si>
    <t>формула сумма всех подпунктов 2.8.</t>
  </si>
  <si>
    <t>2.8.1</t>
  </si>
  <si>
    <t xml:space="preserve">Влажная протирка стен на лестничных клетках </t>
  </si>
  <si>
    <t>2.8.2</t>
  </si>
  <si>
    <t>Влажная протирка плафонов на лестничных клетках</t>
  </si>
  <si>
    <t>нт.</t>
  </si>
  <si>
    <t>2.8.3</t>
  </si>
  <si>
    <t>Влажная протирка дверных полотен на лестничных клетках</t>
  </si>
  <si>
    <t>2.8.4</t>
  </si>
  <si>
    <t xml:space="preserve">Влажная протирка подоконников </t>
  </si>
  <si>
    <t>раза в год</t>
  </si>
  <si>
    <t>2.8.5</t>
  </si>
  <si>
    <t xml:space="preserve">Влажная протирка оконных решеток </t>
  </si>
  <si>
    <t>Работа не выполняется</t>
  </si>
  <si>
    <t>2.8.6</t>
  </si>
  <si>
    <t xml:space="preserve">Влажная протирка чердачных лестниц </t>
  </si>
  <si>
    <t>2.8.7</t>
  </si>
  <si>
    <t>Влажная протирка отопительных приборов</t>
  </si>
  <si>
    <t>2.8.8</t>
  </si>
  <si>
    <t>Влажная протирка шкафов для электросчетчиков, слаботочных устройств</t>
  </si>
  <si>
    <t>2.8.9</t>
  </si>
  <si>
    <t>Влажная протирка почтовых ящиков</t>
  </si>
  <si>
    <t>2.8.10</t>
  </si>
  <si>
    <t>Влажная протирка стен, дверей кабины лифта</t>
  </si>
  <si>
    <t>раза в месяц</t>
  </si>
  <si>
    <t>2.9</t>
  </si>
  <si>
    <t>Очистка кровли</t>
  </si>
  <si>
    <t>формула сумма всех подпунктов 2.9.</t>
  </si>
  <si>
    <t>2.9.1</t>
  </si>
  <si>
    <t>Очистка кровли и ее элементов (в том числе козырьков над подъездами) от мусора и листьев</t>
  </si>
  <si>
    <t>2.9.2</t>
  </si>
  <si>
    <t>Очистка кровли от снега</t>
  </si>
  <si>
    <t>В течении часов после снегопада</t>
  </si>
  <si>
    <t>кх</t>
  </si>
  <si>
    <t>2.9.3</t>
  </si>
  <si>
    <t>Очистка кровли от снега и наледеобразований</t>
  </si>
  <si>
    <t>2.10</t>
  </si>
  <si>
    <t>Смена частей водосточных труб и прочистка внутреннего водостока</t>
  </si>
  <si>
    <t>формула сумма всех подпунктов 2.10.</t>
  </si>
  <si>
    <t>2.10.1</t>
  </si>
  <si>
    <t>Смена частей водосточных труб</t>
  </si>
  <si>
    <t>2.10.2</t>
  </si>
  <si>
    <t>Прочистка водоприемной воронки внутреннего водостока</t>
  </si>
  <si>
    <t>Устранение по мере обнаружения дефектов</t>
  </si>
  <si>
    <t>2.11</t>
  </si>
  <si>
    <t>Очистка подвалов и чердаков от мусора</t>
  </si>
  <si>
    <t>2.12</t>
  </si>
  <si>
    <t xml:space="preserve">Уборка мусороприемной камеры </t>
  </si>
  <si>
    <t>раз в день</t>
  </si>
  <si>
    <t>2.13</t>
  </si>
  <si>
    <t>Ремонт почтовых ящиков, установка, смена замка</t>
  </si>
  <si>
    <t>по мере необходимости</t>
  </si>
  <si>
    <t>2.14</t>
  </si>
  <si>
    <t>Иное (Работы по содержанию помещений, входящих в состав общего имущества в многоквартирном доме)</t>
  </si>
  <si>
    <t>КХ</t>
  </si>
  <si>
    <t>3</t>
  </si>
  <si>
    <t>Работы по обеспечению вывоза твердых бытовых отходов</t>
  </si>
  <si>
    <t>формула сумма всех подпунктов 3</t>
  </si>
  <si>
    <t>3.1</t>
  </si>
  <si>
    <t>Удаление мусора из мусороприемных камер</t>
  </si>
  <si>
    <t>куб.м.</t>
  </si>
  <si>
    <t>3.2</t>
  </si>
  <si>
    <t>Иное (Работы по обеспечению вывоза твердых бытовых отходов)</t>
  </si>
  <si>
    <t>4</t>
  </si>
  <si>
    <t>Работы по обеспечению вывоза крупногабаритного мусора</t>
  </si>
  <si>
    <t>5</t>
  </si>
  <si>
    <t>Работы по содержанию и ремонту конструктивных элементов (несущих и ненесущих конструкций) многоквартирных домов</t>
  </si>
  <si>
    <t>формула сумма всех подпунктов 5</t>
  </si>
  <si>
    <t>5.1</t>
  </si>
  <si>
    <t>Фундамент</t>
  </si>
  <si>
    <t>формула сумма всех подпунктов 5.1.</t>
  </si>
  <si>
    <t>5.1.1</t>
  </si>
  <si>
    <t>Восстановление поврежденных участков фундаментов</t>
  </si>
  <si>
    <t>5.1.2</t>
  </si>
  <si>
    <t xml:space="preserve">Восстановление гидроизоляции и систем водоотвода фундаментов </t>
  </si>
  <si>
    <t>5.1.3</t>
  </si>
  <si>
    <t>Восстановление поврежденных участков вентиляционных продухов</t>
  </si>
  <si>
    <t>5.1.4</t>
  </si>
  <si>
    <t>Восстановление поврежденных участков входов в подвалы</t>
  </si>
  <si>
    <t>5.1.5</t>
  </si>
  <si>
    <t>Иное (Фундамент)</t>
  </si>
  <si>
    <t>5.2</t>
  </si>
  <si>
    <t>Стены и фасад</t>
  </si>
  <si>
    <t>формула сумма всех подпунктов 5.2.</t>
  </si>
  <si>
    <t>5.2.1</t>
  </si>
  <si>
    <t>Герметизация стыков стен и фасадов</t>
  </si>
  <si>
    <t>5.2.2</t>
  </si>
  <si>
    <t>Заделка и восстановление архитектурных элементов</t>
  </si>
  <si>
    <t>5.2.3</t>
  </si>
  <si>
    <t>Ремонт штукатурки гладких фасадов</t>
  </si>
  <si>
    <t>5.2.4</t>
  </si>
  <si>
    <t>Окраска, промывка фасадов</t>
  </si>
  <si>
    <t>5.2.5</t>
  </si>
  <si>
    <t>Восстановление поврежденных участков цоколей</t>
  </si>
  <si>
    <t>5.2.6</t>
  </si>
  <si>
    <t>Окраска, промывка цоколей</t>
  </si>
  <si>
    <t>5.2.7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</si>
  <si>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</si>
  <si>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</si>
  <si>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</si>
  <si>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</si>
  <si>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</si>
  <si>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</t>
  </si>
  <si>
    <t>Перекрытия</t>
  </si>
  <si>
    <t>формула сумма всех подпунктов 5.3.</t>
  </si>
  <si>
    <t>5.3.1</t>
  </si>
  <si>
    <t>Частичная смена отдельных деревянных элементов</t>
  </si>
  <si>
    <t>5.3.2</t>
  </si>
  <si>
    <t>Заделка швов и трещин</t>
  </si>
  <si>
    <t>5.3.3</t>
  </si>
  <si>
    <t>Укрепление и окраска</t>
  </si>
  <si>
    <t>5.3.4</t>
  </si>
  <si>
    <t>Иное (Перекрытия)</t>
  </si>
  <si>
    <t>5.4</t>
  </si>
  <si>
    <t>Крыши</t>
  </si>
  <si>
    <t>формула сумма всех подпунктов 5.4.</t>
  </si>
  <si>
    <t>5.4.1</t>
  </si>
  <si>
    <t>Усиление элементов деревянной стропильной системы</t>
  </si>
  <si>
    <t>5.4.2</t>
  </si>
  <si>
    <t>Устранение неисправностей и ремонт стальных, асбестоцементных и других кровельных покрытий</t>
  </si>
  <si>
    <t>5.4.3</t>
  </si>
  <si>
    <t>Разборка и ремонт кровли из рулонных материалов</t>
  </si>
  <si>
    <t>5.4.4</t>
  </si>
  <si>
    <t>Ремонт конструкций и элементов крыши</t>
  </si>
  <si>
    <t>формула сумма всех подпунктов 5.4.4.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</si>
  <si>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</si>
  <si>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</si>
  <si>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</si>
  <si>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</si>
  <si>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м.п.</t>
  </si>
  <si>
    <t>5.4.5</t>
  </si>
  <si>
    <t>Окраска конструкций и элементов крыши</t>
  </si>
  <si>
    <t>5.4.6</t>
  </si>
  <si>
    <t>Иное (Крыши)</t>
  </si>
  <si>
    <t>5.5</t>
  </si>
  <si>
    <t>Оконные и дверные заполнения на лестничных клетках и во вспомогательных помещениях общего пользования, входные двери</t>
  </si>
  <si>
    <t>формула сумма всех подпунктов 5.5.</t>
  </si>
  <si>
    <t>5.5.1</t>
  </si>
  <si>
    <t>Ремонт дверей в помещениях общего пользования</t>
  </si>
  <si>
    <t>5.5.2</t>
  </si>
  <si>
    <t>Замена дверей в помещениях общего пользования</t>
  </si>
  <si>
    <t>5.5.3</t>
  </si>
  <si>
    <t>Ремонт или замена входных дверей в подъезды</t>
  </si>
  <si>
    <t>5.5.4</t>
  </si>
  <si>
    <t>Ремонт окон в помещениях общего пользования</t>
  </si>
  <si>
    <t>5.5.5</t>
  </si>
  <si>
    <t>Замена окон в помещениях общего пользования</t>
  </si>
  <si>
    <t>5.5.6</t>
  </si>
  <si>
    <t>Установка и текущий ремонт доводчиков</t>
  </si>
  <si>
    <t>5.5.7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</si>
  <si>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</si>
  <si>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</t>
  </si>
  <si>
    <t>Лестницы, пандусы, крыльца, козырьки над входами в подъезды, подвалы и над балконами верхних этажей</t>
  </si>
  <si>
    <t>формула сумма всех подпунктов 5.6.</t>
  </si>
  <si>
    <t>5.6.1</t>
  </si>
  <si>
    <t>Восстановление лестницы</t>
  </si>
  <si>
    <t>5.6.2</t>
  </si>
  <si>
    <t>Замена лестницы</t>
  </si>
  <si>
    <t>5.6.3</t>
  </si>
  <si>
    <t>Восстановление пандуса</t>
  </si>
  <si>
    <t>5.6.4</t>
  </si>
  <si>
    <t>Замена пандуса</t>
  </si>
  <si>
    <t>5.6.5</t>
  </si>
  <si>
    <t>Восстановление крыльца</t>
  </si>
  <si>
    <t>5.6.6</t>
  </si>
  <si>
    <t>Замена крыльца</t>
  </si>
  <si>
    <t>5.6.7</t>
  </si>
  <si>
    <t>Восстановление козырьков над входами в подъезды, ремонт кровельного покрытия козырьков, ложных балконов</t>
  </si>
  <si>
    <t>5.6.8</t>
  </si>
  <si>
    <t>Замена козырьков над входами в подъезды</t>
  </si>
  <si>
    <t>5.6.9</t>
  </si>
  <si>
    <t>Восстановление конструкций над балконами верхних этажей</t>
  </si>
  <si>
    <t>5.6.10</t>
  </si>
  <si>
    <t>Замена конструкций над балконами верхних этажей</t>
  </si>
  <si>
    <t>5.6.11</t>
  </si>
  <si>
    <t>Ремонт полов (на лестницах, чердаках, в холлах и подвалах)</t>
  </si>
  <si>
    <t>5.6.12</t>
  </si>
  <si>
    <t>Иное (Лестницы, пандусы, крыльца, козырьки над входами в подъезды, подвалы и над балконами верхних этажей)</t>
  </si>
  <si>
    <t>5.7</t>
  </si>
  <si>
    <t>Внутренняя отделка в подъездах, технических помещениях, и других помещениях общего пользования</t>
  </si>
  <si>
    <t>формула сумма всех подпунктов 5.7.</t>
  </si>
  <si>
    <t>5.7.1</t>
  </si>
  <si>
    <t>Восстановление отделки стен</t>
  </si>
  <si>
    <t>5.7.2</t>
  </si>
  <si>
    <t>Восстановление отделки потолков</t>
  </si>
  <si>
    <t>М2</t>
  </si>
  <si>
    <t>5.7.3</t>
  </si>
  <si>
    <t>Ремонт лестничных клеток</t>
  </si>
  <si>
    <t>5.7.4</t>
  </si>
  <si>
    <t>Ремонт технических и вспомогательных помещений</t>
  </si>
  <si>
    <t>5.8</t>
  </si>
  <si>
    <t>Ремонт чердаков, подвалов</t>
  </si>
  <si>
    <t>формула сумма всех подпунктов 5.8.</t>
  </si>
  <si>
    <t>5.8.1</t>
  </si>
  <si>
    <t>Утепление чердачных перекрытий</t>
  </si>
  <si>
    <t>5.8.2</t>
  </si>
  <si>
    <t>Утепление трубопроводов в чердачных помещениях</t>
  </si>
  <si>
    <t>5.8.3</t>
  </si>
  <si>
    <t>Утепление трубопроводов в подвальных помещениях</t>
  </si>
  <si>
    <t>5.8.4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</si>
  <si>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</si>
  <si>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</si>
  <si>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</si>
  <si>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6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</si>
  <si>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</si>
  <si>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формула сумма всех подпунктов 6.</t>
  </si>
  <si>
    <t>6.1</t>
  </si>
  <si>
    <t>Консервация (расконсервация) поливочной системы</t>
  </si>
  <si>
    <t>6.2</t>
  </si>
  <si>
    <t>Ремонт, регулировка, промывка и опрессовка систем центрального отопления, утепление бойлеров</t>
  </si>
  <si>
    <t>В ходе подготовки к эксплуатации дома в осенне-зимний период</t>
  </si>
  <si>
    <t>6.3</t>
  </si>
  <si>
    <t>Утепление вентиляционных и дымовых каналов</t>
  </si>
  <si>
    <t>6.4</t>
  </si>
  <si>
    <t>Прочистка вентиляционных и дымовых каналов</t>
  </si>
  <si>
    <t>6.5</t>
  </si>
  <si>
    <t>Ремонт и утепление наружных водоразборных кранов</t>
  </si>
  <si>
    <t>6.6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</si>
  <si>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</si>
  <si>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</si>
  <si>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</si>
  <si>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</t>
  </si>
  <si>
    <t>Проверка исправности канализационных вытяжек</t>
  </si>
  <si>
    <t>6.9</t>
  </si>
  <si>
    <t>Устранение засора внутреннего канализационного трубопровода</t>
  </si>
  <si>
    <t>6.10</t>
  </si>
  <si>
    <t>Регулировка и наладка систем автоматики расширительных баков</t>
  </si>
  <si>
    <t>6.11</t>
  </si>
  <si>
    <t>Проверка заземления оболочки электрокабеля, оборудования (насосы, щитовые вентиляторы и др.)</t>
  </si>
  <si>
    <t>6.12</t>
  </si>
  <si>
    <t>Замеры сопротивления изоляции проводов, трубопроводов и восстановление цепей заземления</t>
  </si>
  <si>
    <t>6.13</t>
  </si>
  <si>
    <t>Поверка общедомовых приборов учета горячего и холодного водоснабжения, отопления, электроснабжения</t>
  </si>
  <si>
    <t>6.14</t>
  </si>
  <si>
    <t>Ремонт общедомовых приборов учета горячего и холодного водоснабжения, отопления, электроснабжения</t>
  </si>
  <si>
    <t>6.15</t>
  </si>
  <si>
    <t>Обслуживание ламп-сигналов</t>
  </si>
  <si>
    <t>6.16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</si>
  <si>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</si>
  <si>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</si>
  <si>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</si>
  <si>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</si>
  <si>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</si>
  <si>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</si>
  <si>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</si>
  <si>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</si>
  <si>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</si>
  <si>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</t>
  </si>
  <si>
    <t>Гидропневматическая очистка системы отопления</t>
  </si>
  <si>
    <t>6.22</t>
  </si>
  <si>
    <t>Обслуживание и ремонт АУУТЭ</t>
  </si>
  <si>
    <t>в ходе подготовки к эксплуатации в осен.-зим.период</t>
  </si>
  <si>
    <t>6.23</t>
  </si>
  <si>
    <t>Обслуживание и ремонт АСКУЭ</t>
  </si>
  <si>
    <t>6.24</t>
  </si>
  <si>
    <t>Обслуживание и ремонт насосных пунктов</t>
  </si>
  <si>
    <t>6.25</t>
  </si>
  <si>
    <t>Обслуживание и ремонт тепловых пунктов</t>
  </si>
  <si>
    <t>6.26</t>
  </si>
  <si>
    <t>Обслуживание и ремонт крышных газовых котельных</t>
  </si>
  <si>
    <t>6.27</t>
  </si>
  <si>
    <t>Ремонт электрооборудования (эл. щитков, замена АВР (аварийное включение резерва) и др. работы)</t>
  </si>
  <si>
    <t>6.28</t>
  </si>
  <si>
    <t>Техническое обслуживание светильников дежурного освещения</t>
  </si>
  <si>
    <t>ед.</t>
  </si>
  <si>
    <t>6.29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</si>
  <si>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</si>
  <si>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7</t>
  </si>
  <si>
    <t>Работы по содержанию и ремонту мусоропроводов в многоквартирном доме</t>
  </si>
  <si>
    <t>формула сумма всех подпунктов 7.</t>
  </si>
  <si>
    <t>7.1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</si>
  <si>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</si>
  <si>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</t>
  </si>
  <si>
    <t>Профилактический осмотр мусоропроводов</t>
  </si>
  <si>
    <t>7.3</t>
  </si>
  <si>
    <t>Видеодиагностика внутренней поверхности асбестоцементных стволов мусоропровода</t>
  </si>
  <si>
    <t>7.4</t>
  </si>
  <si>
    <t>Уборка загрузочных клапанов мусоропровода</t>
  </si>
  <si>
    <t>7.5</t>
  </si>
  <si>
    <t>Мойка сменных мусоросборников</t>
  </si>
  <si>
    <t>7.6</t>
  </si>
  <si>
    <t>Мойка нижней части ствола и шибера мусоропровода</t>
  </si>
  <si>
    <t>7.7</t>
  </si>
  <si>
    <t>Очистка и дезинфекция всех элементов ствола мусоропровода</t>
  </si>
  <si>
    <t>7.8</t>
  </si>
  <si>
    <t>Дезинфекция мусоросборников</t>
  </si>
  <si>
    <t>шт</t>
  </si>
  <si>
    <t>7.9</t>
  </si>
  <si>
    <t>Устранение засора</t>
  </si>
  <si>
    <t>ШТ</t>
  </si>
  <si>
    <t>7.10</t>
  </si>
  <si>
    <t>Мелкий ремонт неисправностей мусоропровода</t>
  </si>
  <si>
    <t>7.11</t>
  </si>
  <si>
    <t>Иное (Работы по содержанию и ремонту мусоропроводов в многоквартирном доме)</t>
  </si>
  <si>
    <t>8</t>
  </si>
  <si>
    <t>Работы по содержанию и ремонту лифта (лифтов) в многоквартирном доме</t>
  </si>
  <si>
    <t>формула сумма всех подпунктов 8.</t>
  </si>
  <si>
    <t>8.1</t>
  </si>
  <si>
    <t>Обслуживание лифтов и лифтового оборудования</t>
  </si>
  <si>
    <t>Круглосуточно</t>
  </si>
  <si>
    <t>8.2</t>
  </si>
  <si>
    <t>Организация системы диспетчерского контроля и обеспечение диспетчерской связи с кабиной лифта</t>
  </si>
  <si>
    <t>8.3</t>
  </si>
  <si>
    <t>Иное (Работы по содержанию и ремонту лифта (лифтов) в многоквартирном доме)</t>
  </si>
  <si>
    <t>9</t>
  </si>
  <si>
    <t>Работы по обеспечению требований пожарной безопасности</t>
  </si>
  <si>
    <t>формула сумма всех подпунктов 9.</t>
  </si>
  <si>
    <t>9.1</t>
  </si>
  <si>
    <t xml:space="preserve">Осмотр пожарной сигнализации и средств пожаротушения </t>
  </si>
  <si>
    <t>9.2</t>
  </si>
  <si>
    <t>Обслуживание систем дымоудаления и противопожарной автоматики</t>
  </si>
  <si>
    <t>9.3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</si>
  <si>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</si>
  <si>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</t>
  </si>
  <si>
    <t>Иное (Работы по обеспечению требований пожарной безопасности)</t>
  </si>
  <si>
    <t>10</t>
  </si>
  <si>
    <t>Работы по содержанию и ремонту систем вентиляции</t>
  </si>
  <si>
    <t>формула сумма всех подпунктов 10.</t>
  </si>
  <si>
    <t>10.1</t>
  </si>
  <si>
    <t>Проверка наличия тяги в дымоходах, вентиляционных каналах</t>
  </si>
  <si>
    <t>10.2</t>
  </si>
  <si>
    <t>Регулировка и наладка систем вентиляции</t>
  </si>
  <si>
    <t>10.3</t>
  </si>
  <si>
    <t>Замена и восстановление работоспособности отдельных общедомовых элементов</t>
  </si>
  <si>
    <t>10.4</t>
  </si>
  <si>
    <t>Иное (Работы по содержанию и ремонту систем вентиляции)</t>
  </si>
  <si>
    <t>11</t>
  </si>
  <si>
    <t>Работы по содержанию и ремонту систем внутридомового газового оборудования</t>
  </si>
  <si>
    <t>формула сумма всех подпунктов 11.</t>
  </si>
  <si>
    <t>11.1</t>
  </si>
  <si>
    <t>Проверка состояния системы внутридомового газового оборудования и ее отдельных элементов</t>
  </si>
  <si>
    <t>11.2</t>
  </si>
  <si>
    <t>Замена и восстановление работоспособности отдельных элементов системы внутридомового газового оборудования</t>
  </si>
  <si>
    <t>11.3</t>
  </si>
  <si>
    <t>Иное (Работы по содержанию и ремонту систем внутридомового газового оборудования)</t>
  </si>
  <si>
    <t>12</t>
  </si>
  <si>
    <t>Обеспечение устранения аварий на внутридомовых инженерных системах в многоквартирном доме</t>
  </si>
  <si>
    <t>формула сумма всех подпунктов 12.</t>
  </si>
  <si>
    <t>12.1</t>
  </si>
  <si>
    <t>Устранение аварии</t>
  </si>
  <si>
    <t>Незамедлительное реагирование с момента получения заявки</t>
  </si>
  <si>
    <t>12.2</t>
  </si>
  <si>
    <t>Выполнение заявок населения</t>
  </si>
  <si>
    <t>12.3</t>
  </si>
  <si>
    <t>Иное (Обеспечение устранения аварий на внутридомовых инженерных системах в многоквартирном доме)</t>
  </si>
  <si>
    <t>13</t>
  </si>
  <si>
    <t>Расход электроэнергии, потребленной на дежурное освещение мест общего пользования и работу лифтов (общедомовые нужды)</t>
  </si>
  <si>
    <t>14</t>
  </si>
  <si>
    <t>Расход воды на общедомовые нужды</t>
  </si>
  <si>
    <t>15</t>
  </si>
  <si>
    <t>Проведение дератизации и дезинсекции помещений, входящих в состав общего имущества в многоквартирном доме</t>
  </si>
  <si>
    <t>формула сумма всех подпунктов 15.</t>
  </si>
  <si>
    <t>15.1</t>
  </si>
  <si>
    <t>Дератизация</t>
  </si>
  <si>
    <t>15.2</t>
  </si>
  <si>
    <t>Дезинсекция</t>
  </si>
  <si>
    <t>16</t>
  </si>
  <si>
    <t>Прочие работы и услуги по содержанию и ремонту общего имущества в многоквартирном доме</t>
  </si>
  <si>
    <t>формула сумма всех подпунктов 16.</t>
  </si>
  <si>
    <t>16.1</t>
  </si>
  <si>
    <t>Техническая инвентаризация</t>
  </si>
  <si>
    <t>16.2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</si>
  <si>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</si>
  <si>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</t>
  </si>
  <si>
    <t>Иное (Прочие работы и услуги по содержанию и ремонту общего имущества в многоквартирном доме)</t>
  </si>
  <si>
    <t>17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</si>
  <si>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</si>
  <si>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формула сумма всех подпунктов 17.</t>
  </si>
  <si>
    <t>Широкая ул. д.30</t>
  </si>
  <si>
    <t>в течении суток после обнаружения</t>
  </si>
  <si>
    <t xml:space="preserve"> Подметание земельного участка в летний период</t>
  </si>
  <si>
    <t xml:space="preserve"> Полив тротуаров</t>
  </si>
  <si>
    <t>Уборка мусора с газона, очистка урн</t>
  </si>
  <si>
    <t>Уборка мусора на контейнерных площадках</t>
  </si>
  <si>
    <t>Полив газонов</t>
  </si>
  <si>
    <t>Стрижка газонов</t>
  </si>
  <si>
    <t>Подрезка деревьев и кустов</t>
  </si>
  <si>
    <t>Очистка и ремонт детских и спортивных площадок, элементов благоустройства</t>
  </si>
  <si>
    <t>В ходе подготовки к эксплуатации дома в весенне-летний период</t>
  </si>
  <si>
    <t>Сдвижка и подметание снега</t>
  </si>
  <si>
    <t>В течение часов после обнаружения</t>
  </si>
  <si>
    <t>Ликвидация скользкости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</si>
  <si>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</si>
  <si>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</si>
  <si>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</si>
  <si>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</si>
  <si>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</si>
  <si>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</si>
  <si>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</si>
  <si>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</si>
  <si>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</si>
  <si>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</si>
  <si>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</si>
  <si>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17.11</t>
  </si>
  <si>
    <t>кв.м</t>
  </si>
  <si>
    <t>работы не выполняются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</si>
  <si>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направленных на достижение целей управления многоквартирным домом на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</si>
</sst>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,##0.0000"/>
    <numFmt numFmtId="166" formatCode="#,##0.00000"/>
    <numFmt numFmtId="167" formatCode="#,##0.00\ _₽"/>
  </numFmts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rgb="FF000000"/>
      <name val="Helvetica"/>
      <family val="2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/>
  </cellStyleXfs>
  <cellXfs count="182">
    <xf numFmtId="0" fontId="0" fillId="0" borderId="0" xfId="0"/>
    <xf numFmtId="49" fontId="1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64" fontId="10" fillId="5" borderId="14" xfId="0" applyNumberFormat="1" applyFont="1" applyFill="1" applyBorder="1" applyAlignment="1">
      <alignment horizontal="center" vertical="center" wrapText="1"/>
    </xf>
    <xf numFmtId="49" fontId="10" fillId="5" borderId="15" xfId="0" applyNumberFormat="1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164" fontId="4" fillId="5" borderId="21" xfId="0" applyNumberFormat="1" applyFont="1" applyFill="1" applyBorder="1" applyAlignment="1">
      <alignment vertical="center" wrapText="1"/>
    </xf>
    <xf numFmtId="164" fontId="4" fillId="5" borderId="21" xfId="0" applyNumberFormat="1" applyFont="1" applyFill="1" applyBorder="1" applyAlignment="1">
      <alignment horizontal="center" vertical="center" wrapText="1"/>
    </xf>
    <xf numFmtId="2" fontId="4" fillId="0" borderId="22" xfId="0" applyNumberFormat="1" applyFont="1" applyBorder="1" applyAlignment="1">
      <alignment horizontal="center" vertical="center" wrapText="1"/>
    </xf>
    <xf numFmtId="49" fontId="4" fillId="4" borderId="24" xfId="0" applyNumberFormat="1" applyFont="1" applyFill="1" applyBorder="1" applyAlignment="1">
      <alignment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49" fontId="1" fillId="6" borderId="25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vertical="center" wrapText="1"/>
    </xf>
    <xf numFmtId="164" fontId="4" fillId="6" borderId="25" xfId="0" applyNumberFormat="1" applyFont="1" applyFill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164" fontId="12" fillId="5" borderId="28" xfId="0" applyNumberFormat="1" applyFont="1" applyFill="1" applyBorder="1" applyAlignment="1">
      <alignment horizontal="center" vertical="center" wrapText="1"/>
    </xf>
    <xf numFmtId="49" fontId="12" fillId="5" borderId="25" xfId="0" applyNumberFormat="1" applyFont="1" applyFill="1" applyBorder="1" applyAlignment="1">
      <alignment horizontal="center" vertical="center" wrapText="1"/>
    </xf>
    <xf numFmtId="164" fontId="4" fillId="5" borderId="29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vertical="center" wrapText="1"/>
    </xf>
    <xf numFmtId="164" fontId="4" fillId="5" borderId="25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Border="1" applyAlignment="1">
      <alignment vertical="center" wrapText="1"/>
    </xf>
    <xf numFmtId="0" fontId="6" fillId="0" borderId="25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1" fontId="6" fillId="2" borderId="27" xfId="0" applyNumberFormat="1" applyFont="1" applyFill="1" applyBorder="1" applyAlignment="1">
      <alignment horizontal="center" vertical="center" wrapText="1"/>
    </xf>
    <xf numFmtId="2" fontId="6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horizontal="center" vertical="center" wrapText="1"/>
    </xf>
    <xf numFmtId="165" fontId="14" fillId="7" borderId="28" xfId="0" applyNumberFormat="1" applyFont="1" applyFill="1" applyBorder="1" applyAlignment="1">
      <alignment horizontal="center" wrapText="1"/>
    </xf>
    <xf numFmtId="49" fontId="14" fillId="7" borderId="28" xfId="0" applyNumberFormat="1" applyFont="1" applyFill="1" applyBorder="1" applyAlignment="1">
      <alignment horizontal="center" wrapText="1"/>
    </xf>
    <xf numFmtId="164" fontId="4" fillId="7" borderId="29" xfId="0" applyNumberFormat="1" applyFont="1" applyFill="1" applyBorder="1" applyAlignment="1">
      <alignment vertical="center" wrapText="1"/>
    </xf>
    <xf numFmtId="0" fontId="12" fillId="2" borderId="30" xfId="0" applyFont="1" applyFill="1" applyBorder="1" applyAlignment="1">
      <alignment horizontal="center" vertical="center" wrapText="1"/>
    </xf>
    <xf numFmtId="2" fontId="13" fillId="2" borderId="28" xfId="0" applyNumberFormat="1" applyFont="1" applyFill="1" applyBorder="1" applyAlignment="1">
      <alignment horizontal="center" vertical="center" wrapText="1"/>
    </xf>
    <xf numFmtId="166" fontId="14" fillId="7" borderId="28" xfId="0" applyNumberFormat="1" applyFont="1" applyFill="1" applyBorder="1" applyAlignment="1">
      <alignment horizontal="center" wrapText="1"/>
    </xf>
    <xf numFmtId="164" fontId="4" fillId="7" borderId="28" xfId="0" applyNumberFormat="1" applyFont="1" applyFill="1" applyBorder="1" applyAlignment="1">
      <alignment vertical="center" wrapText="1"/>
    </xf>
    <xf numFmtId="164" fontId="4" fillId="7" borderId="2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2" fontId="13" fillId="2" borderId="14" xfId="0" applyNumberFormat="1" applyFont="1" applyFill="1" applyBorder="1" applyAlignment="1">
      <alignment horizontal="center" vertical="center" wrapText="1"/>
    </xf>
    <xf numFmtId="2" fontId="15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64" fontId="4" fillId="2" borderId="28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vertical="center" wrapText="1"/>
    </xf>
    <xf numFmtId="164" fontId="4" fillId="5" borderId="28" xfId="0" applyNumberFormat="1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4" fontId="4" fillId="6" borderId="28" xfId="0" applyNumberFormat="1" applyFont="1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17" fillId="7" borderId="28" xfId="0" applyNumberFormat="1" applyFont="1" applyFill="1" applyBorder="1" applyAlignment="1">
      <alignment horizontal="center" wrapText="1"/>
    </xf>
    <xf numFmtId="0" fontId="5" fillId="4" borderId="28" xfId="0" applyFont="1" applyFill="1" applyBorder="1" applyAlignment="1">
      <alignment vertical="center" wrapText="1"/>
    </xf>
    <xf numFmtId="164" fontId="5" fillId="4" borderId="28" xfId="0" applyNumberFormat="1" applyFont="1" applyFill="1" applyBorder="1" applyAlignment="1">
      <alignment vertical="center" wrapText="1"/>
    </xf>
    <xf numFmtId="164" fontId="18" fillId="2" borderId="0" xfId="0" applyNumberFormat="1" applyFont="1" applyFill="1" applyBorder="1" applyAlignment="1">
      <alignment horizontal="center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vertical="center" wrapText="1"/>
    </xf>
    <xf numFmtId="0" fontId="5" fillId="4" borderId="26" xfId="0" applyFont="1" applyFill="1" applyBorder="1" applyAlignment="1">
      <alignment vertical="center" wrapText="1"/>
    </xf>
    <xf numFmtId="164" fontId="5" fillId="4" borderId="27" xfId="0" applyNumberFormat="1" applyFont="1" applyFill="1" applyBorder="1" applyAlignment="1">
      <alignment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2" fontId="4" fillId="2" borderId="28" xfId="0" applyNumberFormat="1" applyFont="1" applyFill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2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7" fontId="19" fillId="3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28" xfId="0" applyNumberFormat="1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" fontId="4" fillId="2" borderId="27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6" fillId="8" borderId="28" xfId="0" applyFont="1" applyFill="1" applyBorder="1" applyAlignment="1">
      <alignment vertical="center" wrapText="1"/>
    </xf>
    <xf numFmtId="0" fontId="6" fillId="8" borderId="28" xfId="0" applyFont="1" applyFill="1" applyBorder="1"/>
    <xf numFmtId="0" fontId="6" fillId="8" borderId="28" xfId="0" applyFont="1" applyFill="1" applyBorder="1" applyAlignment="1">
      <alignment wrapText="1"/>
    </xf>
    <xf numFmtId="164" fontId="4" fillId="0" borderId="0" xfId="0" applyNumberFormat="1" applyFont="1" applyAlignment="1">
      <alignment vertical="center" wrapText="1"/>
    </xf>
    <xf numFmtId="0" fontId="6" fillId="9" borderId="28" xfId="0" applyFont="1" applyFill="1" applyBorder="1" applyAlignment="1">
      <alignment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right" vertical="center" wrapText="1"/>
    </xf>
    <xf numFmtId="49" fontId="9" fillId="4" borderId="12" xfId="0" applyNumberFormat="1" applyFont="1" applyFill="1" applyBorder="1" applyAlignment="1">
      <alignment horizontal="right" vertical="center" wrapText="1"/>
    </xf>
    <xf numFmtId="49" fontId="9" fillId="4" borderId="13" xfId="0" applyNumberFormat="1" applyFont="1" applyFill="1" applyBorder="1" applyAlignment="1">
      <alignment horizontal="right" vertical="center" wrapText="1"/>
    </xf>
    <xf numFmtId="164" fontId="9" fillId="4" borderId="17" xfId="0" applyNumberFormat="1" applyFont="1" applyFill="1" applyBorder="1" applyAlignment="1">
      <alignment horizontal="right" vertical="center" wrapText="1"/>
    </xf>
    <xf numFmtId="164" fontId="9" fillId="4" borderId="18" xfId="0" applyNumberFormat="1" applyFont="1" applyFill="1" applyBorder="1" applyAlignment="1">
      <alignment horizontal="right" vertical="center" wrapText="1"/>
    </xf>
    <xf numFmtId="164" fontId="9" fillId="4" borderId="19" xfId="0" applyNumberFormat="1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7" xfId="0" applyNumberFormat="1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ОбТекст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H188"/>
  <sheetViews>
    <sheetView tabSelected="1" zoomScale="85" zoomScaleNormal="85" workbookViewId="0">
      <selection activeCell="AI7" sqref="AI7"/>
    </sheetView>
  </sheetViews>
  <sheetFormatPr defaultColWidth="9.140625" defaultRowHeight="18.75" outlineLevelCol="1" x14ac:dyDescent="0.25"/>
  <cols>
    <col min="1" max="1" width="6.42578125" style="98" customWidth="1"/>
    <col min="2" max="2" width="37.42578125" style="99" customWidth="1"/>
    <col min="3" max="3" width="5.140625" style="100" customWidth="1"/>
    <col min="4" max="4" width="25.5703125" style="101" customWidth="1"/>
    <col min="5" max="5" width="14.140625" style="102" customWidth="1"/>
    <col min="6" max="6" width="13.42578125" style="103" customWidth="1" outlineLevel="1"/>
    <col min="7" max="7" width="12.42578125" style="104" customWidth="1" outlineLevel="1"/>
    <col min="8" max="8" width="14.140625" style="105" customWidth="1" outlineLevel="1"/>
    <col min="9" max="9" width="17.85546875" style="106" customWidth="1" outlineLevel="1"/>
    <col min="10" max="10" width="15.28515625" style="107" hidden="1" customWidth="1" outlineLevel="1"/>
    <col min="11" max="11" width="20.7109375" style="99" customWidth="1" outlineLevel="1"/>
    <col min="12" max="12" width="4" style="100" hidden="1" customWidth="1" outlineLevel="1"/>
    <col min="13" max="13" width="25.5703125" style="101" hidden="1" customWidth="1" outlineLevel="1"/>
    <col min="14" max="14" width="14.140625" style="102" hidden="1" customWidth="1" outlineLevel="1"/>
    <col min="15" max="15" width="13.42578125" style="103" hidden="1" customWidth="1" outlineLevel="1"/>
    <col min="16" max="16" width="12.42578125" style="104" hidden="1" customWidth="1" outlineLevel="1"/>
    <col min="17" max="17" width="14.140625" style="104" hidden="1" customWidth="1" outlineLevel="1"/>
    <col min="18" max="18" width="20.140625" style="108" hidden="1" customWidth="1" outlineLevel="1"/>
    <col min="19" max="19" width="21.28515625" style="112" hidden="1" customWidth="1" outlineLevel="1"/>
    <col min="20" max="20" width="21.28515625" style="113" hidden="1" customWidth="1" outlineLevel="1"/>
    <col min="21" max="21" width="23.5703125" style="2" hidden="1" customWidth="1" outlineLevel="1"/>
    <col min="22" max="22" width="0" style="111" hidden="1" customWidth="1" collapsed="1"/>
    <col min="23" max="25" width="0" style="111" hidden="1" customWidth="1"/>
    <col min="26" max="27" width="9.140625" style="111" hidden="1" customWidth="1"/>
    <col min="28" max="32" width="0" style="111" hidden="1" customWidth="1"/>
    <col min="33" max="33" width="0" style="114" hidden="1" customWidth="1"/>
    <col min="34" max="34" width="14.5703125" style="2" bestFit="1" customWidth="1"/>
    <col min="35" max="16384" width="9.140625" style="2"/>
  </cols>
  <sheetData>
    <row r="1" spans="1:34" ht="50.25" customHeight="1" thickBot="1" x14ac:dyDescent="0.3">
      <c r="A1" s="1" t="s">
        <v>430</v>
      </c>
      <c r="B1" s="1"/>
      <c r="C1" s="173" t="s">
        <v>458</v>
      </c>
      <c r="D1" s="173"/>
      <c r="E1" s="173"/>
      <c r="F1" s="173"/>
      <c r="G1" s="173"/>
      <c r="H1" s="173"/>
      <c r="I1" s="173"/>
      <c r="J1" s="173"/>
      <c r="K1" s="173"/>
      <c r="L1" s="174" t="s">
        <v>0</v>
      </c>
      <c r="M1" s="174"/>
      <c r="N1" s="174"/>
      <c r="O1" s="174"/>
      <c r="P1" s="174"/>
      <c r="Q1" s="174"/>
      <c r="R1" s="174"/>
      <c r="S1" s="175"/>
      <c r="T1" s="175"/>
      <c r="U1" s="175"/>
      <c r="V1" s="176" t="s">
        <v>1</v>
      </c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8"/>
    </row>
    <row r="2" spans="1:34" ht="36.75" thickBot="1" x14ac:dyDescent="0.3">
      <c r="A2" s="3" t="s">
        <v>2</v>
      </c>
      <c r="B2" s="4" t="s">
        <v>3</v>
      </c>
      <c r="C2" s="179" t="s">
        <v>4</v>
      </c>
      <c r="D2" s="180"/>
      <c r="E2" s="5" t="s">
        <v>4</v>
      </c>
      <c r="F2" s="6" t="s">
        <v>5</v>
      </c>
      <c r="G2" s="6" t="s">
        <v>6</v>
      </c>
      <c r="H2" s="7" t="s">
        <v>7</v>
      </c>
      <c r="I2" s="8" t="s">
        <v>8</v>
      </c>
      <c r="J2" s="9" t="s">
        <v>9</v>
      </c>
      <c r="K2" s="10" t="s">
        <v>10</v>
      </c>
      <c r="L2" s="181" t="s">
        <v>4</v>
      </c>
      <c r="M2" s="180"/>
      <c r="N2" s="5" t="s">
        <v>11</v>
      </c>
      <c r="O2" s="6" t="s">
        <v>5</v>
      </c>
      <c r="P2" s="6" t="s">
        <v>12</v>
      </c>
      <c r="Q2" s="6" t="s">
        <v>7</v>
      </c>
      <c r="R2" s="11" t="s">
        <v>13</v>
      </c>
      <c r="S2" s="10" t="s">
        <v>10</v>
      </c>
      <c r="T2" s="12" t="s">
        <v>9</v>
      </c>
      <c r="U2" s="13" t="s">
        <v>14</v>
      </c>
      <c r="V2" s="14" t="s">
        <v>15</v>
      </c>
      <c r="W2" s="15" t="s">
        <v>16</v>
      </c>
      <c r="X2" s="15" t="s">
        <v>17</v>
      </c>
      <c r="Y2" s="15" t="s">
        <v>18</v>
      </c>
      <c r="Z2" s="15" t="s">
        <v>19</v>
      </c>
      <c r="AA2" s="15" t="s">
        <v>20</v>
      </c>
      <c r="AB2" s="15" t="s">
        <v>21</v>
      </c>
      <c r="AC2" s="15" t="s">
        <v>22</v>
      </c>
      <c r="AD2" s="15" t="s">
        <v>23</v>
      </c>
      <c r="AE2" s="15" t="s">
        <v>24</v>
      </c>
      <c r="AF2" s="15" t="s">
        <v>25</v>
      </c>
      <c r="AG2" s="16" t="s">
        <v>26</v>
      </c>
    </row>
    <row r="3" spans="1:34" ht="30" x14ac:dyDescent="0.25">
      <c r="A3" s="154" t="s">
        <v>27</v>
      </c>
      <c r="B3" s="155"/>
      <c r="C3" s="155"/>
      <c r="D3" s="155"/>
      <c r="E3" s="155"/>
      <c r="F3" s="155"/>
      <c r="G3" s="155"/>
      <c r="H3" s="156"/>
      <c r="I3" s="17">
        <f>I4+I5+I37+I40+I41+I104+I134+I146+I150+I155+I160+I164+I168+I169+I170+I173+I177</f>
        <v>22294.410600000003</v>
      </c>
      <c r="J3" s="18"/>
      <c r="K3" s="19" t="s">
        <v>28</v>
      </c>
      <c r="L3" s="157" t="s">
        <v>27</v>
      </c>
      <c r="M3" s="158"/>
      <c r="N3" s="158"/>
      <c r="O3" s="158"/>
      <c r="P3" s="158"/>
      <c r="Q3" s="159"/>
      <c r="R3" s="20">
        <f>R4+R5+R37+R40+R41+R104+R134+R146+R150+R155+R160+R164+R168+R169+R170+R173+R177</f>
        <v>3457.7431999999994</v>
      </c>
      <c r="S3" s="21" t="s">
        <v>28</v>
      </c>
      <c r="T3" s="22"/>
      <c r="U3" s="23">
        <f>I3-R3</f>
        <v>18836.667400000002</v>
      </c>
      <c r="V3" s="160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2"/>
      <c r="AH3" s="2">
        <v>22247.279999999999</v>
      </c>
    </row>
    <row r="4" spans="1:34" ht="20.25" x14ac:dyDescent="0.25">
      <c r="A4" s="24">
        <v>1</v>
      </c>
      <c r="B4" s="163" t="s">
        <v>29</v>
      </c>
      <c r="C4" s="164"/>
      <c r="D4" s="164"/>
      <c r="E4" s="164"/>
      <c r="F4" s="164"/>
      <c r="G4" s="164"/>
      <c r="H4" s="165"/>
      <c r="I4" s="25">
        <f>1555.941+233.89128</f>
        <v>1789.8322800000001</v>
      </c>
      <c r="J4" s="26"/>
      <c r="K4" s="27" t="s">
        <v>30</v>
      </c>
      <c r="L4" s="166"/>
      <c r="M4" s="167"/>
      <c r="N4" s="167"/>
      <c r="O4" s="167"/>
      <c r="P4" s="167"/>
      <c r="Q4" s="168"/>
      <c r="R4" s="25">
        <v>376.18518999999998</v>
      </c>
      <c r="S4" s="28" t="s">
        <v>30</v>
      </c>
      <c r="T4" s="29"/>
      <c r="U4" s="30">
        <f t="shared" ref="U4:U67" si="0">I4-R4</f>
        <v>1413.6470900000002</v>
      </c>
      <c r="V4" s="31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3">
        <v>1</v>
      </c>
      <c r="AH4" s="127"/>
    </row>
    <row r="5" spans="1:34" ht="30" x14ac:dyDescent="0.25">
      <c r="A5" s="24">
        <v>2</v>
      </c>
      <c r="B5" s="169" t="s">
        <v>31</v>
      </c>
      <c r="C5" s="170"/>
      <c r="D5" s="170"/>
      <c r="E5" s="171"/>
      <c r="F5" s="171"/>
      <c r="G5" s="171"/>
      <c r="H5" s="172"/>
      <c r="I5" s="34">
        <f>I6+I7+I8+I9+I10+I12+I13+I14+I16+I17+I18+I19+I20+I21+I22+I23+I24+I25+I27+I28+I29+I31+I32+I33+I34+I35+I36</f>
        <v>4527.9651200000008</v>
      </c>
      <c r="J5" s="35"/>
      <c r="K5" s="36" t="s">
        <v>32</v>
      </c>
      <c r="L5" s="166"/>
      <c r="M5" s="167"/>
      <c r="N5" s="167"/>
      <c r="O5" s="167"/>
      <c r="P5" s="167"/>
      <c r="Q5" s="168"/>
      <c r="R5" s="34">
        <f>R6+R7+R8+R9+R10+R12+R13+R14+R16+R17+R18+R19+R20+R21+R22+R23+R24+R25+R27+R28+R29+R31+R32+R33+R34+R35+R36</f>
        <v>886.25154000000009</v>
      </c>
      <c r="S5" s="37" t="s">
        <v>32</v>
      </c>
      <c r="T5" s="38"/>
      <c r="U5" s="30">
        <f t="shared" si="0"/>
        <v>3641.7135800000005</v>
      </c>
      <c r="V5" s="139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1"/>
      <c r="AH5" s="127">
        <f>AH3-I3</f>
        <v>-47.130600000004051</v>
      </c>
    </row>
    <row r="6" spans="1:34" ht="24" x14ac:dyDescent="0.25">
      <c r="A6" s="39" t="s">
        <v>33</v>
      </c>
      <c r="B6" s="40" t="s">
        <v>34</v>
      </c>
      <c r="C6" s="41">
        <v>2</v>
      </c>
      <c r="D6" s="42" t="s">
        <v>35</v>
      </c>
      <c r="E6" s="43">
        <v>600</v>
      </c>
      <c r="F6" s="44" t="s">
        <v>36</v>
      </c>
      <c r="G6" s="45">
        <v>616</v>
      </c>
      <c r="H6" s="46">
        <v>0.5</v>
      </c>
      <c r="I6" s="47">
        <f>ROUND(G6*H6*E6/1000,5)</f>
        <v>184.8</v>
      </c>
      <c r="J6" s="48"/>
      <c r="K6" s="49" t="s">
        <v>37</v>
      </c>
      <c r="L6" s="50">
        <v>1</v>
      </c>
      <c r="M6" s="42" t="s">
        <v>35</v>
      </c>
      <c r="N6" s="43">
        <v>299</v>
      </c>
      <c r="O6" s="44" t="s">
        <v>36</v>
      </c>
      <c r="P6" s="45">
        <v>549.6</v>
      </c>
      <c r="Q6" s="51">
        <v>2.34</v>
      </c>
      <c r="R6" s="52">
        <f>ROUND(P6*Q6*N6/1000,5)</f>
        <v>384.53314</v>
      </c>
      <c r="S6" s="53" t="s">
        <v>37</v>
      </c>
      <c r="T6" s="54"/>
      <c r="U6" s="30">
        <f t="shared" si="0"/>
        <v>-199.73313999999999</v>
      </c>
      <c r="V6" s="55">
        <v>20</v>
      </c>
      <c r="W6" s="56">
        <v>23</v>
      </c>
      <c r="X6" s="56">
        <v>25</v>
      </c>
      <c r="Y6" s="56">
        <v>26</v>
      </c>
      <c r="Z6" s="56">
        <v>24</v>
      </c>
      <c r="AA6" s="56">
        <v>24</v>
      </c>
      <c r="AB6" s="56">
        <v>27</v>
      </c>
      <c r="AC6" s="56">
        <v>27</v>
      </c>
      <c r="AD6" s="56">
        <v>25</v>
      </c>
      <c r="AE6" s="56">
        <v>27</v>
      </c>
      <c r="AF6" s="56">
        <v>25</v>
      </c>
      <c r="AG6" s="33">
        <v>26</v>
      </c>
    </row>
    <row r="7" spans="1:34" ht="24" x14ac:dyDescent="0.25">
      <c r="A7" s="39" t="s">
        <v>38</v>
      </c>
      <c r="B7" s="40" t="s">
        <v>39</v>
      </c>
      <c r="C7" s="41">
        <v>3</v>
      </c>
      <c r="D7" s="42" t="s">
        <v>40</v>
      </c>
      <c r="E7" s="43">
        <v>104</v>
      </c>
      <c r="F7" s="44" t="s">
        <v>36</v>
      </c>
      <c r="G7" s="45">
        <v>5300</v>
      </c>
      <c r="H7" s="57">
        <v>0.5</v>
      </c>
      <c r="I7" s="47">
        <f t="shared" ref="I7:I10" si="1">ROUND(G7*H7*E7/1000,5)</f>
        <v>275.60000000000002</v>
      </c>
      <c r="J7" s="48"/>
      <c r="K7" s="49" t="s">
        <v>37</v>
      </c>
      <c r="L7" s="50">
        <v>1</v>
      </c>
      <c r="M7" s="42" t="s">
        <v>40</v>
      </c>
      <c r="N7" s="43">
        <v>52</v>
      </c>
      <c r="O7" s="44" t="s">
        <v>36</v>
      </c>
      <c r="P7" s="45">
        <v>1958.1</v>
      </c>
      <c r="Q7" s="58">
        <v>2.04</v>
      </c>
      <c r="R7" s="52">
        <f t="shared" ref="R7:R10" si="2">ROUND(P7*Q7*N7/1000,5)</f>
        <v>207.71525</v>
      </c>
      <c r="S7" s="53" t="s">
        <v>37</v>
      </c>
      <c r="T7" s="54"/>
      <c r="U7" s="30">
        <f t="shared" si="0"/>
        <v>67.884750000000025</v>
      </c>
      <c r="V7" s="55">
        <v>4</v>
      </c>
      <c r="W7" s="56">
        <v>4</v>
      </c>
      <c r="X7" s="56">
        <v>4</v>
      </c>
      <c r="Y7" s="56">
        <v>5</v>
      </c>
      <c r="Z7" s="56">
        <v>4</v>
      </c>
      <c r="AA7" s="56">
        <v>4</v>
      </c>
      <c r="AB7" s="56">
        <v>5</v>
      </c>
      <c r="AC7" s="56">
        <v>4</v>
      </c>
      <c r="AD7" s="56">
        <v>5</v>
      </c>
      <c r="AE7" s="56">
        <v>4</v>
      </c>
      <c r="AF7" s="56">
        <v>4</v>
      </c>
      <c r="AG7" s="33">
        <v>5</v>
      </c>
    </row>
    <row r="8" spans="1:34" ht="24" x14ac:dyDescent="0.25">
      <c r="A8" s="39" t="s">
        <v>41</v>
      </c>
      <c r="B8" s="40" t="s">
        <v>42</v>
      </c>
      <c r="C8" s="41">
        <v>0</v>
      </c>
      <c r="D8" s="42" t="s">
        <v>75</v>
      </c>
      <c r="E8" s="43">
        <v>0</v>
      </c>
      <c r="F8" s="44" t="s">
        <v>36</v>
      </c>
      <c r="G8" s="45"/>
      <c r="H8" s="57"/>
      <c r="I8" s="52">
        <f t="shared" si="1"/>
        <v>0</v>
      </c>
      <c r="J8" s="48"/>
      <c r="K8" s="49" t="s">
        <v>37</v>
      </c>
      <c r="L8" s="50">
        <v>1</v>
      </c>
      <c r="M8" s="42" t="s">
        <v>43</v>
      </c>
      <c r="N8" s="43">
        <v>299</v>
      </c>
      <c r="O8" s="44" t="s">
        <v>36</v>
      </c>
      <c r="P8" s="45">
        <v>84.1</v>
      </c>
      <c r="Q8" s="58">
        <v>3.15</v>
      </c>
      <c r="R8" s="52">
        <f t="shared" si="2"/>
        <v>79.209590000000006</v>
      </c>
      <c r="S8" s="53" t="s">
        <v>37</v>
      </c>
      <c r="T8" s="54"/>
      <c r="U8" s="30">
        <f t="shared" si="0"/>
        <v>-79.209590000000006</v>
      </c>
      <c r="V8" s="55">
        <v>20</v>
      </c>
      <c r="W8" s="56">
        <v>23</v>
      </c>
      <c r="X8" s="56">
        <v>25</v>
      </c>
      <c r="Y8" s="56">
        <v>26</v>
      </c>
      <c r="Z8" s="56">
        <v>24</v>
      </c>
      <c r="AA8" s="56">
        <v>24</v>
      </c>
      <c r="AB8" s="56">
        <v>27</v>
      </c>
      <c r="AC8" s="56">
        <v>27</v>
      </c>
      <c r="AD8" s="56">
        <v>25</v>
      </c>
      <c r="AE8" s="56">
        <v>27</v>
      </c>
      <c r="AF8" s="56">
        <v>25</v>
      </c>
      <c r="AG8" s="33">
        <v>26</v>
      </c>
    </row>
    <row r="9" spans="1:34" ht="25.5" customHeight="1" x14ac:dyDescent="0.25">
      <c r="A9" s="39" t="s">
        <v>44</v>
      </c>
      <c r="B9" s="40" t="s">
        <v>45</v>
      </c>
      <c r="C9" s="41">
        <v>0</v>
      </c>
      <c r="D9" s="42" t="s">
        <v>75</v>
      </c>
      <c r="E9" s="43">
        <v>0</v>
      </c>
      <c r="F9" s="59" t="s">
        <v>46</v>
      </c>
      <c r="G9" s="45"/>
      <c r="H9" s="57"/>
      <c r="I9" s="52">
        <f t="shared" si="1"/>
        <v>0</v>
      </c>
      <c r="J9" s="48"/>
      <c r="K9" s="49" t="s">
        <v>37</v>
      </c>
      <c r="L9" s="50">
        <v>1</v>
      </c>
      <c r="M9" s="42" t="s">
        <v>40</v>
      </c>
      <c r="N9" s="43">
        <v>52</v>
      </c>
      <c r="O9" s="59" t="s">
        <v>46</v>
      </c>
      <c r="P9" s="45">
        <v>30</v>
      </c>
      <c r="Q9" s="58">
        <v>19.739999999999998</v>
      </c>
      <c r="R9" s="52">
        <f t="shared" si="2"/>
        <v>30.7944</v>
      </c>
      <c r="S9" s="53" t="s">
        <v>37</v>
      </c>
      <c r="T9" s="54"/>
      <c r="U9" s="30">
        <f t="shared" si="0"/>
        <v>-30.7944</v>
      </c>
      <c r="V9" s="55">
        <v>4</v>
      </c>
      <c r="W9" s="56">
        <v>4</v>
      </c>
      <c r="X9" s="56">
        <v>4</v>
      </c>
      <c r="Y9" s="56">
        <v>5</v>
      </c>
      <c r="Z9" s="56">
        <v>4</v>
      </c>
      <c r="AA9" s="56">
        <v>4</v>
      </c>
      <c r="AB9" s="56">
        <v>5</v>
      </c>
      <c r="AC9" s="56">
        <v>4</v>
      </c>
      <c r="AD9" s="56">
        <v>5</v>
      </c>
      <c r="AE9" s="56">
        <v>4</v>
      </c>
      <c r="AF9" s="56">
        <v>4</v>
      </c>
      <c r="AG9" s="33">
        <v>5</v>
      </c>
    </row>
    <row r="10" spans="1:34" ht="24" x14ac:dyDescent="0.25">
      <c r="A10" s="39" t="s">
        <v>47</v>
      </c>
      <c r="B10" s="40" t="s">
        <v>48</v>
      </c>
      <c r="C10" s="41">
        <v>3</v>
      </c>
      <c r="D10" s="42" t="s">
        <v>35</v>
      </c>
      <c r="E10" s="43">
        <v>600</v>
      </c>
      <c r="F10" s="44" t="s">
        <v>36</v>
      </c>
      <c r="G10" s="45">
        <v>19</v>
      </c>
      <c r="H10" s="57">
        <v>3.3</v>
      </c>
      <c r="I10" s="52">
        <f t="shared" si="1"/>
        <v>37.619999999999997</v>
      </c>
      <c r="J10" s="48"/>
      <c r="K10" s="49" t="s">
        <v>37</v>
      </c>
      <c r="L10" s="50">
        <v>1</v>
      </c>
      <c r="M10" s="42" t="s">
        <v>35</v>
      </c>
      <c r="N10" s="43">
        <v>299</v>
      </c>
      <c r="O10" s="44" t="s">
        <v>36</v>
      </c>
      <c r="P10" s="45">
        <v>9.9</v>
      </c>
      <c r="Q10" s="58">
        <v>3.36</v>
      </c>
      <c r="R10" s="52">
        <f t="shared" si="2"/>
        <v>9.9459400000000002</v>
      </c>
      <c r="S10" s="53" t="s">
        <v>37</v>
      </c>
      <c r="T10" s="54"/>
      <c r="U10" s="30">
        <f t="shared" si="0"/>
        <v>27.674059999999997</v>
      </c>
      <c r="V10" s="55">
        <v>20</v>
      </c>
      <c r="W10" s="56">
        <v>23</v>
      </c>
      <c r="X10" s="56">
        <v>25</v>
      </c>
      <c r="Y10" s="56">
        <v>26</v>
      </c>
      <c r="Z10" s="56">
        <v>24</v>
      </c>
      <c r="AA10" s="56">
        <v>24</v>
      </c>
      <c r="AB10" s="56">
        <v>27</v>
      </c>
      <c r="AC10" s="56">
        <v>27</v>
      </c>
      <c r="AD10" s="56">
        <v>25</v>
      </c>
      <c r="AE10" s="56">
        <v>27</v>
      </c>
      <c r="AF10" s="56">
        <v>25</v>
      </c>
      <c r="AG10" s="33">
        <v>26</v>
      </c>
    </row>
    <row r="11" spans="1:34" ht="30" x14ac:dyDescent="0.25">
      <c r="A11" s="39" t="s">
        <v>49</v>
      </c>
      <c r="B11" s="60" t="s">
        <v>50</v>
      </c>
      <c r="C11" s="151"/>
      <c r="D11" s="152"/>
      <c r="E11" s="144"/>
      <c r="F11" s="144"/>
      <c r="G11" s="144"/>
      <c r="H11" s="145"/>
      <c r="I11" s="34">
        <f>SUM(I12:I13)</f>
        <v>446.03000000000003</v>
      </c>
      <c r="J11" s="35"/>
      <c r="K11" s="36" t="s">
        <v>51</v>
      </c>
      <c r="L11" s="153"/>
      <c r="M11" s="152"/>
      <c r="N11" s="144"/>
      <c r="O11" s="144"/>
      <c r="P11" s="144"/>
      <c r="Q11" s="145"/>
      <c r="R11" s="34">
        <f>SUM(R12:R13)</f>
        <v>83.524680000000004</v>
      </c>
      <c r="S11" s="37" t="s">
        <v>51</v>
      </c>
      <c r="T11" s="38"/>
      <c r="U11" s="30">
        <f t="shared" si="0"/>
        <v>362.50532000000004</v>
      </c>
      <c r="V11" s="139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1"/>
    </row>
    <row r="12" spans="1:34" ht="24" x14ac:dyDescent="0.25">
      <c r="A12" s="39" t="s">
        <v>52</v>
      </c>
      <c r="B12" s="60" t="s">
        <v>53</v>
      </c>
      <c r="C12" s="41">
        <v>1</v>
      </c>
      <c r="D12" s="42" t="s">
        <v>40</v>
      </c>
      <c r="E12" s="61">
        <v>52</v>
      </c>
      <c r="F12" s="44" t="s">
        <v>36</v>
      </c>
      <c r="G12" s="45">
        <v>586</v>
      </c>
      <c r="H12" s="46">
        <v>1.55</v>
      </c>
      <c r="I12" s="52">
        <f>ROUND(G12*H12*E12/1000,5)</f>
        <v>47.2316</v>
      </c>
      <c r="J12" s="48"/>
      <c r="K12" s="49" t="s">
        <v>37</v>
      </c>
      <c r="L12" s="50">
        <v>1</v>
      </c>
      <c r="M12" s="42" t="s">
        <v>54</v>
      </c>
      <c r="N12" s="61">
        <v>12</v>
      </c>
      <c r="O12" s="44" t="s">
        <v>36</v>
      </c>
      <c r="P12" s="45">
        <v>549.6</v>
      </c>
      <c r="Q12" s="51">
        <v>3.33</v>
      </c>
      <c r="R12" s="52">
        <f>ROUND(P12*Q12*N12/1000,5)</f>
        <v>21.962019999999999</v>
      </c>
      <c r="S12" s="53" t="s">
        <v>37</v>
      </c>
      <c r="T12" s="54"/>
      <c r="U12" s="30">
        <f t="shared" si="0"/>
        <v>25.269580000000001</v>
      </c>
      <c r="V12" s="55">
        <v>1</v>
      </c>
      <c r="W12" s="56">
        <v>1</v>
      </c>
      <c r="X12" s="56">
        <v>1</v>
      </c>
      <c r="Y12" s="56">
        <v>1</v>
      </c>
      <c r="Z12" s="56">
        <v>1</v>
      </c>
      <c r="AA12" s="56">
        <v>1</v>
      </c>
      <c r="AB12" s="56">
        <v>1</v>
      </c>
      <c r="AC12" s="56">
        <v>1</v>
      </c>
      <c r="AD12" s="56">
        <v>1</v>
      </c>
      <c r="AE12" s="56">
        <v>1</v>
      </c>
      <c r="AF12" s="56">
        <v>1</v>
      </c>
      <c r="AG12" s="33">
        <v>1</v>
      </c>
    </row>
    <row r="13" spans="1:34" ht="24" x14ac:dyDescent="0.25">
      <c r="A13" s="39" t="s">
        <v>55</v>
      </c>
      <c r="B13" s="60" t="s">
        <v>56</v>
      </c>
      <c r="C13" s="41">
        <v>1</v>
      </c>
      <c r="D13" s="42" t="s">
        <v>40</v>
      </c>
      <c r="E13" s="61">
        <v>52</v>
      </c>
      <c r="F13" s="44" t="s">
        <v>36</v>
      </c>
      <c r="G13" s="45">
        <v>4980</v>
      </c>
      <c r="H13" s="57">
        <v>1.54</v>
      </c>
      <c r="I13" s="52">
        <f t="shared" ref="I13:I14" si="3">ROUND(G13*H13*E13/1000,5)</f>
        <v>398.79840000000002</v>
      </c>
      <c r="J13" s="48"/>
      <c r="K13" s="49" t="s">
        <v>37</v>
      </c>
      <c r="L13" s="50">
        <v>1</v>
      </c>
      <c r="M13" s="42" t="s">
        <v>54</v>
      </c>
      <c r="N13" s="61">
        <v>12</v>
      </c>
      <c r="O13" s="44" t="s">
        <v>36</v>
      </c>
      <c r="P13" s="45">
        <v>1958.1</v>
      </c>
      <c r="Q13" s="58">
        <v>2.62</v>
      </c>
      <c r="R13" s="52">
        <f t="shared" ref="R13:R14" si="4">ROUND(P13*Q13*N13/1000,5)</f>
        <v>61.562660000000001</v>
      </c>
      <c r="S13" s="53" t="s">
        <v>37</v>
      </c>
      <c r="T13" s="54"/>
      <c r="U13" s="30">
        <f t="shared" si="0"/>
        <v>337.23574000000002</v>
      </c>
      <c r="V13" s="55">
        <v>1</v>
      </c>
      <c r="W13" s="56">
        <v>1</v>
      </c>
      <c r="X13" s="56">
        <v>1</v>
      </c>
      <c r="Y13" s="56">
        <v>1</v>
      </c>
      <c r="Z13" s="56">
        <v>1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33">
        <v>1</v>
      </c>
    </row>
    <row r="14" spans="1:34" x14ac:dyDescent="0.25">
      <c r="A14" s="39" t="s">
        <v>57</v>
      </c>
      <c r="B14" s="128" t="s">
        <v>58</v>
      </c>
      <c r="C14" s="41">
        <v>2</v>
      </c>
      <c r="D14" s="42" t="s">
        <v>59</v>
      </c>
      <c r="E14" s="61">
        <v>0</v>
      </c>
      <c r="F14" s="44" t="s">
        <v>36</v>
      </c>
      <c r="G14" s="45">
        <v>0</v>
      </c>
      <c r="H14" s="57">
        <v>0</v>
      </c>
      <c r="I14" s="52">
        <f t="shared" si="3"/>
        <v>0</v>
      </c>
      <c r="J14" s="48"/>
      <c r="K14" s="49" t="s">
        <v>37</v>
      </c>
      <c r="L14" s="50">
        <v>1</v>
      </c>
      <c r="M14" s="42" t="s">
        <v>59</v>
      </c>
      <c r="N14" s="61">
        <v>1</v>
      </c>
      <c r="O14" s="44" t="s">
        <v>36</v>
      </c>
      <c r="P14" s="45">
        <v>129.9</v>
      </c>
      <c r="Q14" s="58">
        <v>8.6</v>
      </c>
      <c r="R14" s="52">
        <f t="shared" si="4"/>
        <v>1.11714</v>
      </c>
      <c r="S14" s="53" t="s">
        <v>37</v>
      </c>
      <c r="T14" s="54"/>
      <c r="U14" s="30">
        <f t="shared" si="0"/>
        <v>-1.11714</v>
      </c>
      <c r="V14" s="31"/>
      <c r="W14" s="32"/>
      <c r="X14" s="32"/>
      <c r="Y14" s="56">
        <v>1</v>
      </c>
      <c r="Z14" s="62"/>
      <c r="AA14" s="32"/>
      <c r="AB14" s="32"/>
      <c r="AC14" s="32"/>
      <c r="AD14" s="32"/>
      <c r="AE14" s="32"/>
      <c r="AF14" s="32"/>
      <c r="AG14" s="63"/>
    </row>
    <row r="15" spans="1:34" ht="30" x14ac:dyDescent="0.25">
      <c r="A15" s="39" t="s">
        <v>60</v>
      </c>
      <c r="B15" s="60" t="s">
        <v>61</v>
      </c>
      <c r="C15" s="146"/>
      <c r="D15" s="144"/>
      <c r="E15" s="144"/>
      <c r="F15" s="144"/>
      <c r="G15" s="144"/>
      <c r="H15" s="145"/>
      <c r="I15" s="34">
        <f>SUM(I16:I25)</f>
        <v>199.78</v>
      </c>
      <c r="J15" s="35"/>
      <c r="K15" s="36" t="s">
        <v>62</v>
      </c>
      <c r="L15" s="143"/>
      <c r="M15" s="144"/>
      <c r="N15" s="144"/>
      <c r="O15" s="144"/>
      <c r="P15" s="144"/>
      <c r="Q15" s="145"/>
      <c r="R15" s="34">
        <f>SUM(R16:R25)</f>
        <v>29.467300000000005</v>
      </c>
      <c r="S15" s="37" t="s">
        <v>62</v>
      </c>
      <c r="T15" s="38"/>
      <c r="U15" s="30">
        <f t="shared" si="0"/>
        <v>170.31270000000001</v>
      </c>
      <c r="V15" s="139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1"/>
    </row>
    <row r="16" spans="1:34" x14ac:dyDescent="0.25">
      <c r="A16" s="39" t="s">
        <v>63</v>
      </c>
      <c r="B16" s="60" t="s">
        <v>64</v>
      </c>
      <c r="C16" s="41">
        <v>1</v>
      </c>
      <c r="D16" s="42" t="s">
        <v>86</v>
      </c>
      <c r="E16" s="61">
        <v>12</v>
      </c>
      <c r="F16" s="44" t="s">
        <v>36</v>
      </c>
      <c r="G16" s="45">
        <v>300</v>
      </c>
      <c r="H16" s="64">
        <v>10</v>
      </c>
      <c r="I16" s="52">
        <f>ROUND(G16*H16*E16/1000,5)</f>
        <v>36</v>
      </c>
      <c r="J16" s="48"/>
      <c r="K16" s="49" t="s">
        <v>37</v>
      </c>
      <c r="L16" s="50">
        <v>1</v>
      </c>
      <c r="M16" s="42" t="s">
        <v>59</v>
      </c>
      <c r="N16" s="61">
        <v>1</v>
      </c>
      <c r="O16" s="44" t="s">
        <v>36</v>
      </c>
      <c r="P16" s="45">
        <v>6750</v>
      </c>
      <c r="Q16" s="45">
        <v>2.87</v>
      </c>
      <c r="R16" s="52">
        <f>ROUND(P16*Q16*N16/1000,5)</f>
        <v>19.372499999999999</v>
      </c>
      <c r="S16" s="53" t="s">
        <v>37</v>
      </c>
      <c r="T16" s="54"/>
      <c r="U16" s="30">
        <f t="shared" si="0"/>
        <v>16.627500000000001</v>
      </c>
      <c r="V16" s="55"/>
      <c r="W16" s="56"/>
      <c r="X16" s="56"/>
      <c r="Y16" s="56">
        <v>1</v>
      </c>
      <c r="Z16" s="56"/>
      <c r="AA16" s="56"/>
      <c r="AB16" s="56"/>
      <c r="AC16" s="56"/>
      <c r="AD16" s="56"/>
      <c r="AE16" s="56"/>
      <c r="AF16" s="56"/>
      <c r="AG16" s="63"/>
    </row>
    <row r="17" spans="1:33" ht="24" x14ac:dyDescent="0.25">
      <c r="A17" s="39" t="s">
        <v>65</v>
      </c>
      <c r="B17" s="128" t="s">
        <v>66</v>
      </c>
      <c r="C17" s="41">
        <v>2</v>
      </c>
      <c r="D17" s="42" t="s">
        <v>59</v>
      </c>
      <c r="E17" s="61">
        <v>2</v>
      </c>
      <c r="F17" s="59" t="s">
        <v>46</v>
      </c>
      <c r="G17" s="45">
        <v>800</v>
      </c>
      <c r="H17" s="64">
        <v>50</v>
      </c>
      <c r="I17" s="52">
        <f t="shared" ref="I17:I35" si="5">ROUND(G17*H17*E17/1000,5)</f>
        <v>80</v>
      </c>
      <c r="J17" s="48"/>
      <c r="K17" s="49" t="s">
        <v>37</v>
      </c>
      <c r="L17" s="50">
        <v>1</v>
      </c>
      <c r="M17" s="42" t="s">
        <v>59</v>
      </c>
      <c r="N17" s="61">
        <v>1</v>
      </c>
      <c r="O17" s="59" t="s">
        <v>67</v>
      </c>
      <c r="P17" s="45">
        <v>453</v>
      </c>
      <c r="Q17" s="45">
        <v>1.79</v>
      </c>
      <c r="R17" s="52">
        <f t="shared" ref="R17:R25" si="6">ROUND(P17*Q17*N17/1000,5)</f>
        <v>0.81086999999999998</v>
      </c>
      <c r="S17" s="53" t="s">
        <v>37</v>
      </c>
      <c r="T17" s="54"/>
      <c r="U17" s="30">
        <f t="shared" si="0"/>
        <v>79.189130000000006</v>
      </c>
      <c r="V17" s="55"/>
      <c r="W17" s="56"/>
      <c r="X17" s="56"/>
      <c r="Y17" s="56">
        <v>1</v>
      </c>
      <c r="Z17" s="56"/>
      <c r="AA17" s="56"/>
      <c r="AB17" s="56"/>
      <c r="AC17" s="56"/>
      <c r="AD17" s="56"/>
      <c r="AE17" s="56"/>
      <c r="AF17" s="56"/>
      <c r="AG17" s="33"/>
    </row>
    <row r="18" spans="1:33" ht="24" x14ac:dyDescent="0.25">
      <c r="A18" s="39" t="s">
        <v>68</v>
      </c>
      <c r="B18" s="128" t="s">
        <v>69</v>
      </c>
      <c r="C18" s="41">
        <v>2</v>
      </c>
      <c r="D18" s="42" t="s">
        <v>86</v>
      </c>
      <c r="E18" s="61">
        <v>24</v>
      </c>
      <c r="F18" s="44" t="s">
        <v>36</v>
      </c>
      <c r="G18" s="45">
        <v>500</v>
      </c>
      <c r="H18" s="64">
        <v>1.5</v>
      </c>
      <c r="I18" s="52">
        <f>ROUND(G18*H18*E18/1000,5)</f>
        <v>18</v>
      </c>
      <c r="J18" s="48"/>
      <c r="K18" s="49" t="s">
        <v>37</v>
      </c>
      <c r="L18" s="50">
        <v>1</v>
      </c>
      <c r="M18" s="42" t="s">
        <v>59</v>
      </c>
      <c r="N18" s="61">
        <v>1</v>
      </c>
      <c r="O18" s="44" t="s">
        <v>36</v>
      </c>
      <c r="P18" s="45">
        <v>308.39999999999998</v>
      </c>
      <c r="Q18" s="45">
        <v>4.18</v>
      </c>
      <c r="R18" s="52">
        <f t="shared" si="6"/>
        <v>1.28911</v>
      </c>
      <c r="S18" s="53" t="s">
        <v>37</v>
      </c>
      <c r="T18" s="54"/>
      <c r="U18" s="30">
        <f t="shared" si="0"/>
        <v>16.710889999999999</v>
      </c>
      <c r="V18" s="55"/>
      <c r="W18" s="56"/>
      <c r="X18" s="56"/>
      <c r="Y18" s="56">
        <v>1</v>
      </c>
      <c r="Z18" s="56"/>
      <c r="AA18" s="56"/>
      <c r="AB18" s="56"/>
      <c r="AC18" s="56"/>
      <c r="AD18" s="56"/>
      <c r="AE18" s="56"/>
      <c r="AF18" s="56"/>
      <c r="AG18" s="33"/>
    </row>
    <row r="19" spans="1:33" x14ac:dyDescent="0.25">
      <c r="A19" s="39" t="s">
        <v>70</v>
      </c>
      <c r="B19" s="128" t="s">
        <v>71</v>
      </c>
      <c r="C19" s="41">
        <v>2</v>
      </c>
      <c r="D19" s="42" t="s">
        <v>86</v>
      </c>
      <c r="E19" s="61">
        <v>24</v>
      </c>
      <c r="F19" s="44" t="s">
        <v>36</v>
      </c>
      <c r="G19" s="45">
        <v>205</v>
      </c>
      <c r="H19" s="64">
        <v>1.5</v>
      </c>
      <c r="I19" s="52">
        <f t="shared" si="5"/>
        <v>7.38</v>
      </c>
      <c r="J19" s="48"/>
      <c r="K19" s="49" t="s">
        <v>37</v>
      </c>
      <c r="L19" s="50">
        <v>2</v>
      </c>
      <c r="M19" s="42" t="s">
        <v>72</v>
      </c>
      <c r="N19" s="61">
        <v>2</v>
      </c>
      <c r="O19" s="44" t="s">
        <v>36</v>
      </c>
      <c r="P19" s="45">
        <v>42</v>
      </c>
      <c r="Q19" s="45">
        <v>4.17</v>
      </c>
      <c r="R19" s="52">
        <f t="shared" si="6"/>
        <v>0.35027999999999998</v>
      </c>
      <c r="S19" s="53" t="s">
        <v>37</v>
      </c>
      <c r="T19" s="54"/>
      <c r="U19" s="30">
        <f t="shared" si="0"/>
        <v>7.0297200000000002</v>
      </c>
      <c r="V19" s="55"/>
      <c r="W19" s="56"/>
      <c r="X19" s="56"/>
      <c r="Y19" s="56">
        <v>1</v>
      </c>
      <c r="Z19" s="56"/>
      <c r="AA19" s="56"/>
      <c r="AB19" s="56"/>
      <c r="AC19" s="56"/>
      <c r="AD19" s="56">
        <v>1</v>
      </c>
      <c r="AE19" s="56"/>
      <c r="AF19" s="56"/>
      <c r="AG19" s="33"/>
    </row>
    <row r="20" spans="1:33" x14ac:dyDescent="0.25">
      <c r="A20" s="39" t="s">
        <v>73</v>
      </c>
      <c r="B20" s="60" t="s">
        <v>74</v>
      </c>
      <c r="C20" s="41">
        <v>0</v>
      </c>
      <c r="D20" s="42" t="s">
        <v>75</v>
      </c>
      <c r="E20" s="61"/>
      <c r="F20" s="44"/>
      <c r="G20" s="45"/>
      <c r="H20" s="64"/>
      <c r="I20" s="52">
        <f t="shared" si="5"/>
        <v>0</v>
      </c>
      <c r="J20" s="48"/>
      <c r="K20" s="49" t="s">
        <v>37</v>
      </c>
      <c r="L20" s="50">
        <v>1</v>
      </c>
      <c r="M20" s="42" t="s">
        <v>59</v>
      </c>
      <c r="N20" s="61">
        <v>1</v>
      </c>
      <c r="O20" s="44" t="s">
        <v>36</v>
      </c>
      <c r="P20" s="45">
        <v>5.0999999999999996</v>
      </c>
      <c r="Q20" s="45">
        <v>4.01</v>
      </c>
      <c r="R20" s="52">
        <f t="shared" si="6"/>
        <v>2.0449999999999999E-2</v>
      </c>
      <c r="S20" s="53" t="s">
        <v>37</v>
      </c>
      <c r="T20" s="54"/>
      <c r="U20" s="30">
        <f t="shared" si="0"/>
        <v>-2.0449999999999999E-2</v>
      </c>
      <c r="V20" s="55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33">
        <v>0</v>
      </c>
    </row>
    <row r="21" spans="1:33" x14ac:dyDescent="0.25">
      <c r="A21" s="39" t="s">
        <v>76</v>
      </c>
      <c r="B21" s="60" t="s">
        <v>77</v>
      </c>
      <c r="C21" s="41">
        <v>0</v>
      </c>
      <c r="D21" s="42" t="s">
        <v>75</v>
      </c>
      <c r="E21" s="61"/>
      <c r="F21" s="44" t="s">
        <v>36</v>
      </c>
      <c r="G21" s="45"/>
      <c r="H21" s="64"/>
      <c r="I21" s="52">
        <f t="shared" si="5"/>
        <v>0</v>
      </c>
      <c r="J21" s="48"/>
      <c r="K21" s="49" t="s">
        <v>37</v>
      </c>
      <c r="L21" s="50">
        <v>1</v>
      </c>
      <c r="M21" s="42" t="s">
        <v>59</v>
      </c>
      <c r="N21" s="61">
        <v>1</v>
      </c>
      <c r="O21" s="44" t="s">
        <v>36</v>
      </c>
      <c r="P21" s="45">
        <v>45.9</v>
      </c>
      <c r="Q21" s="45">
        <v>2.69</v>
      </c>
      <c r="R21" s="52">
        <f t="shared" si="6"/>
        <v>0.12347</v>
      </c>
      <c r="S21" s="53" t="s">
        <v>37</v>
      </c>
      <c r="T21" s="54"/>
      <c r="U21" s="30">
        <f t="shared" si="0"/>
        <v>-0.12347</v>
      </c>
      <c r="V21" s="55"/>
      <c r="W21" s="56"/>
      <c r="X21" s="56"/>
      <c r="Y21" s="56">
        <v>1</v>
      </c>
      <c r="Z21" s="56"/>
      <c r="AA21" s="56"/>
      <c r="AB21" s="56"/>
      <c r="AC21" s="56"/>
      <c r="AD21" s="56"/>
      <c r="AE21" s="56"/>
      <c r="AF21" s="56"/>
      <c r="AG21" s="33"/>
    </row>
    <row r="22" spans="1:33" x14ac:dyDescent="0.25">
      <c r="A22" s="39" t="s">
        <v>78</v>
      </c>
      <c r="B22" s="128" t="s">
        <v>79</v>
      </c>
      <c r="C22" s="41">
        <v>1</v>
      </c>
      <c r="D22" s="42" t="s">
        <v>86</v>
      </c>
      <c r="E22" s="61">
        <v>12</v>
      </c>
      <c r="F22" s="44" t="s">
        <v>36</v>
      </c>
      <c r="G22" s="45">
        <v>300</v>
      </c>
      <c r="H22" s="64">
        <v>1.5</v>
      </c>
      <c r="I22" s="52">
        <f t="shared" si="5"/>
        <v>5.4</v>
      </c>
      <c r="J22" s="48"/>
      <c r="K22" s="49" t="s">
        <v>37</v>
      </c>
      <c r="L22" s="50">
        <v>2</v>
      </c>
      <c r="M22" s="42" t="s">
        <v>72</v>
      </c>
      <c r="N22" s="61">
        <v>2</v>
      </c>
      <c r="O22" s="44" t="s">
        <v>36</v>
      </c>
      <c r="P22" s="45">
        <v>49.6</v>
      </c>
      <c r="Q22" s="45">
        <v>5.17</v>
      </c>
      <c r="R22" s="52">
        <f t="shared" si="6"/>
        <v>0.51285999999999998</v>
      </c>
      <c r="S22" s="53" t="s">
        <v>37</v>
      </c>
      <c r="T22" s="54"/>
      <c r="U22" s="30">
        <f t="shared" si="0"/>
        <v>4.8871400000000005</v>
      </c>
      <c r="V22" s="55"/>
      <c r="W22" s="56"/>
      <c r="X22" s="56"/>
      <c r="Y22" s="56">
        <v>1</v>
      </c>
      <c r="Z22" s="56"/>
      <c r="AA22" s="56"/>
      <c r="AB22" s="56"/>
      <c r="AC22" s="56"/>
      <c r="AD22" s="56">
        <v>1</v>
      </c>
      <c r="AE22" s="56"/>
      <c r="AF22" s="56"/>
      <c r="AG22" s="33"/>
    </row>
    <row r="23" spans="1:33" ht="24" x14ac:dyDescent="0.25">
      <c r="A23" s="39" t="s">
        <v>80</v>
      </c>
      <c r="B23" s="65" t="s">
        <v>81</v>
      </c>
      <c r="C23" s="41">
        <v>2</v>
      </c>
      <c r="D23" s="42" t="s">
        <v>59</v>
      </c>
      <c r="E23" s="61">
        <v>2</v>
      </c>
      <c r="F23" s="44" t="s">
        <v>348</v>
      </c>
      <c r="G23" s="45">
        <v>50</v>
      </c>
      <c r="H23" s="64">
        <v>50</v>
      </c>
      <c r="I23" s="52">
        <f t="shared" si="5"/>
        <v>5</v>
      </c>
      <c r="J23" s="48"/>
      <c r="K23" s="49" t="s">
        <v>37</v>
      </c>
      <c r="L23" s="50">
        <v>1</v>
      </c>
      <c r="M23" s="42" t="s">
        <v>59</v>
      </c>
      <c r="N23" s="61">
        <v>1</v>
      </c>
      <c r="O23" s="44" t="s">
        <v>36</v>
      </c>
      <c r="P23" s="45">
        <v>31.8</v>
      </c>
      <c r="Q23" s="45">
        <v>2.57</v>
      </c>
      <c r="R23" s="52">
        <f t="shared" si="6"/>
        <v>8.1729999999999997E-2</v>
      </c>
      <c r="S23" s="53" t="s">
        <v>37</v>
      </c>
      <c r="T23" s="54"/>
      <c r="U23" s="30">
        <f>I23-R23</f>
        <v>4.9182699999999997</v>
      </c>
      <c r="V23" s="55"/>
      <c r="W23" s="56"/>
      <c r="X23" s="56"/>
      <c r="Y23" s="56">
        <v>1</v>
      </c>
      <c r="Z23" s="56"/>
      <c r="AA23" s="56"/>
      <c r="AB23" s="56"/>
      <c r="AC23" s="56"/>
      <c r="AD23" s="56"/>
      <c r="AE23" s="56"/>
      <c r="AF23" s="56"/>
      <c r="AG23" s="33"/>
    </row>
    <row r="24" spans="1:33" x14ac:dyDescent="0.25">
      <c r="A24" s="39" t="s">
        <v>82</v>
      </c>
      <c r="B24" s="65" t="s">
        <v>83</v>
      </c>
      <c r="C24" s="41">
        <v>2</v>
      </c>
      <c r="D24" s="42" t="s">
        <v>86</v>
      </c>
      <c r="E24" s="61">
        <v>24</v>
      </c>
      <c r="F24" s="44" t="s">
        <v>348</v>
      </c>
      <c r="G24" s="45">
        <v>400</v>
      </c>
      <c r="H24" s="64">
        <v>5</v>
      </c>
      <c r="I24" s="52">
        <f t="shared" si="5"/>
        <v>48</v>
      </c>
      <c r="J24" s="48"/>
      <c r="K24" s="49" t="s">
        <v>37</v>
      </c>
      <c r="L24" s="50">
        <v>1</v>
      </c>
      <c r="M24" s="42" t="s">
        <v>59</v>
      </c>
      <c r="N24" s="61">
        <v>1</v>
      </c>
      <c r="O24" s="44" t="s">
        <v>36</v>
      </c>
      <c r="P24" s="45">
        <v>3</v>
      </c>
      <c r="Q24" s="45">
        <v>2.09</v>
      </c>
      <c r="R24" s="52">
        <f t="shared" si="6"/>
        <v>6.2700000000000004E-3</v>
      </c>
      <c r="S24" s="53" t="s">
        <v>37</v>
      </c>
      <c r="T24" s="54"/>
      <c r="U24" s="30">
        <f t="shared" si="0"/>
        <v>47.993729999999999</v>
      </c>
      <c r="V24" s="55"/>
      <c r="W24" s="56"/>
      <c r="X24" s="56"/>
      <c r="Y24" s="56">
        <v>1</v>
      </c>
      <c r="Z24" s="56"/>
      <c r="AA24" s="56"/>
      <c r="AB24" s="56"/>
      <c r="AC24" s="56"/>
      <c r="AD24" s="56"/>
      <c r="AE24" s="56"/>
      <c r="AF24" s="56"/>
      <c r="AG24" s="33"/>
    </row>
    <row r="25" spans="1:33" x14ac:dyDescent="0.25">
      <c r="A25" s="39" t="s">
        <v>84</v>
      </c>
      <c r="B25" s="65" t="s">
        <v>85</v>
      </c>
      <c r="C25" s="41">
        <v>2</v>
      </c>
      <c r="D25" s="42" t="s">
        <v>86</v>
      </c>
      <c r="E25" s="61"/>
      <c r="F25" s="44" t="s">
        <v>36</v>
      </c>
      <c r="G25" s="45"/>
      <c r="H25" s="64"/>
      <c r="I25" s="52">
        <f t="shared" si="5"/>
        <v>0</v>
      </c>
      <c r="J25" s="48"/>
      <c r="K25" s="49" t="s">
        <v>37</v>
      </c>
      <c r="L25" s="50">
        <v>2</v>
      </c>
      <c r="M25" s="42" t="s">
        <v>86</v>
      </c>
      <c r="N25" s="61">
        <v>24</v>
      </c>
      <c r="O25" s="44" t="s">
        <v>36</v>
      </c>
      <c r="P25" s="45">
        <v>77.7</v>
      </c>
      <c r="Q25" s="45">
        <v>3.7</v>
      </c>
      <c r="R25" s="52">
        <f t="shared" si="6"/>
        <v>6.8997599999999997</v>
      </c>
      <c r="S25" s="53" t="s">
        <v>37</v>
      </c>
      <c r="T25" s="54"/>
      <c r="U25" s="30">
        <f t="shared" si="0"/>
        <v>-6.8997599999999997</v>
      </c>
      <c r="V25" s="55">
        <v>2</v>
      </c>
      <c r="W25" s="56">
        <v>2</v>
      </c>
      <c r="X25" s="56">
        <v>2</v>
      </c>
      <c r="Y25" s="56">
        <v>2</v>
      </c>
      <c r="Z25" s="56">
        <v>2</v>
      </c>
      <c r="AA25" s="56">
        <v>2</v>
      </c>
      <c r="AB25" s="56">
        <v>2</v>
      </c>
      <c r="AC25" s="56">
        <v>2</v>
      </c>
      <c r="AD25" s="56">
        <v>2</v>
      </c>
      <c r="AE25" s="56">
        <v>2</v>
      </c>
      <c r="AF25" s="56">
        <v>2</v>
      </c>
      <c r="AG25" s="33">
        <v>2</v>
      </c>
    </row>
    <row r="26" spans="1:33" ht="30" x14ac:dyDescent="0.25">
      <c r="A26" s="39" t="s">
        <v>87</v>
      </c>
      <c r="B26" s="60" t="s">
        <v>88</v>
      </c>
      <c r="C26" s="147"/>
      <c r="D26" s="148"/>
      <c r="E26" s="148"/>
      <c r="F26" s="148"/>
      <c r="G26" s="148"/>
      <c r="H26" s="149"/>
      <c r="I26" s="66">
        <f>SUM(I27:I29)</f>
        <v>15.135120000000001</v>
      </c>
      <c r="J26" s="67"/>
      <c r="K26" s="36" t="s">
        <v>89</v>
      </c>
      <c r="L26" s="150"/>
      <c r="M26" s="148"/>
      <c r="N26" s="148"/>
      <c r="O26" s="148"/>
      <c r="P26" s="148"/>
      <c r="Q26" s="149"/>
      <c r="R26" s="66">
        <f>SUM(R27:R29)</f>
        <v>6.4370000000000003</v>
      </c>
      <c r="S26" s="37" t="s">
        <v>89</v>
      </c>
      <c r="T26" s="38"/>
      <c r="U26" s="30">
        <f t="shared" si="0"/>
        <v>8.6981199999999994</v>
      </c>
      <c r="V26" s="139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1"/>
    </row>
    <row r="27" spans="1:33" ht="24" x14ac:dyDescent="0.25">
      <c r="A27" s="39" t="s">
        <v>90</v>
      </c>
      <c r="B27" s="65" t="s">
        <v>91</v>
      </c>
      <c r="C27" s="41">
        <v>2</v>
      </c>
      <c r="D27" s="42" t="s">
        <v>72</v>
      </c>
      <c r="E27" s="61">
        <v>2</v>
      </c>
      <c r="F27" s="44" t="s">
        <v>36</v>
      </c>
      <c r="G27" s="45">
        <v>3510</v>
      </c>
      <c r="H27" s="46">
        <v>2.1560000000000001</v>
      </c>
      <c r="I27" s="52">
        <f t="shared" si="5"/>
        <v>15.135120000000001</v>
      </c>
      <c r="J27" s="48"/>
      <c r="K27" s="49" t="s">
        <v>37</v>
      </c>
      <c r="L27" s="50">
        <v>2</v>
      </c>
      <c r="M27" s="42" t="s">
        <v>72</v>
      </c>
      <c r="N27" s="61">
        <v>2</v>
      </c>
      <c r="O27" s="44" t="s">
        <v>36</v>
      </c>
      <c r="P27" s="45">
        <v>1570</v>
      </c>
      <c r="Q27" s="51">
        <v>2.0499999999999998</v>
      </c>
      <c r="R27" s="52">
        <f t="shared" ref="R27:R29" si="7">ROUND(P27*Q27*N27/1000,5)</f>
        <v>6.4370000000000003</v>
      </c>
      <c r="S27" s="53" t="s">
        <v>37</v>
      </c>
      <c r="T27" s="54"/>
      <c r="U27" s="30">
        <f t="shared" si="0"/>
        <v>8.6981199999999994</v>
      </c>
      <c r="V27" s="55"/>
      <c r="W27" s="56"/>
      <c r="X27" s="56"/>
      <c r="Y27" s="56">
        <v>1</v>
      </c>
      <c r="Z27" s="56"/>
      <c r="AA27" s="56"/>
      <c r="AB27" s="56"/>
      <c r="AC27" s="56"/>
      <c r="AD27" s="56">
        <v>1</v>
      </c>
      <c r="AE27" s="56"/>
      <c r="AF27" s="56"/>
      <c r="AG27" s="33"/>
    </row>
    <row r="28" spans="1:33" ht="24" customHeight="1" x14ac:dyDescent="0.25">
      <c r="A28" s="39" t="s">
        <v>92</v>
      </c>
      <c r="B28" s="65" t="s">
        <v>93</v>
      </c>
      <c r="C28" s="41">
        <v>0</v>
      </c>
      <c r="D28" s="42" t="s">
        <v>94</v>
      </c>
      <c r="E28" s="61"/>
      <c r="F28" s="44" t="s">
        <v>95</v>
      </c>
      <c r="G28" s="45"/>
      <c r="H28" s="64"/>
      <c r="I28" s="52">
        <f t="shared" si="5"/>
        <v>0</v>
      </c>
      <c r="J28" s="48"/>
      <c r="K28" s="49" t="s">
        <v>37</v>
      </c>
      <c r="L28" s="50"/>
      <c r="M28" s="42" t="s">
        <v>75</v>
      </c>
      <c r="N28" s="61"/>
      <c r="O28" s="44"/>
      <c r="P28" s="45"/>
      <c r="Q28" s="45"/>
      <c r="R28" s="52">
        <f t="shared" si="7"/>
        <v>0</v>
      </c>
      <c r="S28" s="53" t="s">
        <v>37</v>
      </c>
      <c r="T28" s="54"/>
      <c r="U28" s="30">
        <f t="shared" si="0"/>
        <v>0</v>
      </c>
      <c r="V28" s="68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70">
        <v>0</v>
      </c>
    </row>
    <row r="29" spans="1:33" x14ac:dyDescent="0.25">
      <c r="A29" s="39" t="s">
        <v>96</v>
      </c>
      <c r="B29" s="65" t="s">
        <v>97</v>
      </c>
      <c r="C29" s="41"/>
      <c r="D29" s="42" t="s">
        <v>75</v>
      </c>
      <c r="E29" s="61"/>
      <c r="F29" s="44"/>
      <c r="G29" s="45"/>
      <c r="H29" s="64"/>
      <c r="I29" s="52">
        <f t="shared" si="5"/>
        <v>0</v>
      </c>
      <c r="J29" s="48"/>
      <c r="K29" s="49" t="s">
        <v>37</v>
      </c>
      <c r="L29" s="50"/>
      <c r="M29" s="42" t="s">
        <v>75</v>
      </c>
      <c r="N29" s="61"/>
      <c r="O29" s="44"/>
      <c r="P29" s="45"/>
      <c r="Q29" s="45"/>
      <c r="R29" s="52">
        <f t="shared" si="7"/>
        <v>0</v>
      </c>
      <c r="S29" s="53" t="s">
        <v>37</v>
      </c>
      <c r="T29" s="54"/>
      <c r="U29" s="30">
        <f t="shared" si="0"/>
        <v>0</v>
      </c>
      <c r="V29" s="68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70">
        <v>0</v>
      </c>
    </row>
    <row r="30" spans="1:33" ht="30" x14ac:dyDescent="0.25">
      <c r="A30" s="39" t="s">
        <v>98</v>
      </c>
      <c r="B30" s="65" t="s">
        <v>99</v>
      </c>
      <c r="C30" s="146"/>
      <c r="D30" s="144"/>
      <c r="E30" s="144"/>
      <c r="F30" s="144"/>
      <c r="G30" s="144"/>
      <c r="H30" s="145"/>
      <c r="I30" s="66">
        <f>SUM(I31:I32)</f>
        <v>0</v>
      </c>
      <c r="J30" s="67"/>
      <c r="K30" s="36" t="s">
        <v>100</v>
      </c>
      <c r="L30" s="143"/>
      <c r="M30" s="144"/>
      <c r="N30" s="144"/>
      <c r="O30" s="144"/>
      <c r="P30" s="144"/>
      <c r="Q30" s="145"/>
      <c r="R30" s="66">
        <f>SUM(R31:R32)</f>
        <v>0.68423999999999996</v>
      </c>
      <c r="S30" s="37" t="s">
        <v>100</v>
      </c>
      <c r="T30" s="38"/>
      <c r="U30" s="30">
        <f t="shared" si="0"/>
        <v>-0.68423999999999996</v>
      </c>
      <c r="V30" s="139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1"/>
    </row>
    <row r="31" spans="1:33" x14ac:dyDescent="0.25">
      <c r="A31" s="39" t="s">
        <v>101</v>
      </c>
      <c r="B31" s="65" t="s">
        <v>102</v>
      </c>
      <c r="C31" s="41"/>
      <c r="D31" s="42" t="s">
        <v>75</v>
      </c>
      <c r="E31" s="61"/>
      <c r="F31" s="44"/>
      <c r="G31" s="45"/>
      <c r="H31" s="64"/>
      <c r="I31" s="52">
        <f t="shared" si="5"/>
        <v>0</v>
      </c>
      <c r="J31" s="48"/>
      <c r="K31" s="49" t="s">
        <v>37</v>
      </c>
      <c r="L31" s="50"/>
      <c r="M31" s="42" t="s">
        <v>75</v>
      </c>
      <c r="N31" s="61"/>
      <c r="O31" s="44"/>
      <c r="P31" s="45"/>
      <c r="Q31" s="45"/>
      <c r="R31" s="52">
        <f t="shared" ref="R31:R35" si="8">ROUND(P31*Q31*N31/1000,5)</f>
        <v>0</v>
      </c>
      <c r="S31" s="53" t="s">
        <v>37</v>
      </c>
      <c r="T31" s="54"/>
      <c r="U31" s="30">
        <f t="shared" si="0"/>
        <v>0</v>
      </c>
      <c r="V31" s="68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70">
        <v>0</v>
      </c>
    </row>
    <row r="32" spans="1:33" ht="24" x14ac:dyDescent="0.25">
      <c r="A32" s="39" t="s">
        <v>103</v>
      </c>
      <c r="B32" s="65" t="s">
        <v>104</v>
      </c>
      <c r="C32" s="41">
        <v>1</v>
      </c>
      <c r="D32" s="42" t="s">
        <v>105</v>
      </c>
      <c r="E32" s="61"/>
      <c r="F32" s="59" t="s">
        <v>95</v>
      </c>
      <c r="G32" s="45"/>
      <c r="H32" s="46"/>
      <c r="I32" s="52">
        <f t="shared" si="5"/>
        <v>0</v>
      </c>
      <c r="J32" s="48"/>
      <c r="K32" s="49" t="s">
        <v>37</v>
      </c>
      <c r="L32" s="50">
        <v>1</v>
      </c>
      <c r="M32" s="42" t="s">
        <v>105</v>
      </c>
      <c r="N32" s="61">
        <v>1</v>
      </c>
      <c r="O32" s="59" t="s">
        <v>95</v>
      </c>
      <c r="P32" s="45">
        <v>1</v>
      </c>
      <c r="Q32" s="51">
        <v>684.24</v>
      </c>
      <c r="R32" s="52">
        <f t="shared" si="8"/>
        <v>0.68423999999999996</v>
      </c>
      <c r="S32" s="53" t="s">
        <v>37</v>
      </c>
      <c r="T32" s="54"/>
      <c r="U32" s="30">
        <f t="shared" si="0"/>
        <v>-0.68423999999999996</v>
      </c>
      <c r="V32" s="68"/>
      <c r="W32" s="69"/>
      <c r="X32" s="69">
        <v>1</v>
      </c>
      <c r="Y32" s="69"/>
      <c r="Z32" s="69"/>
      <c r="AA32" s="69"/>
      <c r="AB32" s="69"/>
      <c r="AC32" s="69"/>
      <c r="AD32" s="69"/>
      <c r="AE32" s="69"/>
      <c r="AF32" s="69"/>
      <c r="AG32" s="70"/>
    </row>
    <row r="33" spans="1:33" x14ac:dyDescent="0.25">
      <c r="A33" s="39" t="s">
        <v>106</v>
      </c>
      <c r="B33" s="65" t="s">
        <v>107</v>
      </c>
      <c r="C33" s="41">
        <v>0</v>
      </c>
      <c r="D33" s="42" t="s">
        <v>457</v>
      </c>
      <c r="E33" s="61"/>
      <c r="F33" s="44" t="s">
        <v>36</v>
      </c>
      <c r="G33" s="45"/>
      <c r="H33" s="57"/>
      <c r="I33" s="52">
        <f t="shared" si="5"/>
        <v>0</v>
      </c>
      <c r="J33" s="48"/>
      <c r="K33" s="49" t="s">
        <v>37</v>
      </c>
      <c r="L33" s="50">
        <v>1</v>
      </c>
      <c r="M33" s="42" t="s">
        <v>59</v>
      </c>
      <c r="N33" s="61">
        <v>1</v>
      </c>
      <c r="O33" s="44" t="s">
        <v>36</v>
      </c>
      <c r="P33" s="45">
        <v>2516.8000000000002</v>
      </c>
      <c r="Q33" s="58">
        <v>1.68</v>
      </c>
      <c r="R33" s="52">
        <f t="shared" si="8"/>
        <v>4.2282200000000003</v>
      </c>
      <c r="S33" s="53" t="s">
        <v>37</v>
      </c>
      <c r="T33" s="54"/>
      <c r="U33" s="30">
        <f t="shared" si="0"/>
        <v>-4.2282200000000003</v>
      </c>
      <c r="V33" s="31"/>
      <c r="W33" s="32"/>
      <c r="X33" s="32"/>
      <c r="Y33" s="32"/>
      <c r="Z33" s="32"/>
      <c r="AA33" s="56">
        <v>1</v>
      </c>
      <c r="AB33" s="32"/>
      <c r="AC33" s="32"/>
      <c r="AD33" s="32"/>
      <c r="AE33" s="32"/>
      <c r="AF33" s="32"/>
      <c r="AG33" s="33">
        <v>1</v>
      </c>
    </row>
    <row r="34" spans="1:33" x14ac:dyDescent="0.25">
      <c r="A34" s="39" t="s">
        <v>108</v>
      </c>
      <c r="B34" s="65" t="s">
        <v>109</v>
      </c>
      <c r="C34" s="41">
        <v>0</v>
      </c>
      <c r="D34" s="42" t="s">
        <v>457</v>
      </c>
      <c r="E34" s="61"/>
      <c r="F34" s="44" t="s">
        <v>36</v>
      </c>
      <c r="G34" s="45"/>
      <c r="H34" s="57"/>
      <c r="I34" s="52">
        <f t="shared" si="5"/>
        <v>0</v>
      </c>
      <c r="J34" s="48"/>
      <c r="K34" s="49" t="s">
        <v>37</v>
      </c>
      <c r="L34" s="50">
        <v>1</v>
      </c>
      <c r="M34" s="42" t="s">
        <v>110</v>
      </c>
      <c r="N34" s="61">
        <v>365</v>
      </c>
      <c r="O34" s="44" t="s">
        <v>36</v>
      </c>
      <c r="P34" s="45">
        <v>15.7</v>
      </c>
      <c r="Q34" s="58">
        <v>8.48</v>
      </c>
      <c r="R34" s="52">
        <f t="shared" si="8"/>
        <v>48.594639999999998</v>
      </c>
      <c r="S34" s="53" t="s">
        <v>37</v>
      </c>
      <c r="T34" s="54"/>
      <c r="U34" s="30">
        <f t="shared" si="0"/>
        <v>-48.594639999999998</v>
      </c>
      <c r="V34" s="55">
        <v>31</v>
      </c>
      <c r="W34" s="56">
        <v>29</v>
      </c>
      <c r="X34" s="56">
        <v>31</v>
      </c>
      <c r="Y34" s="56">
        <v>30</v>
      </c>
      <c r="Z34" s="56">
        <v>31</v>
      </c>
      <c r="AA34" s="56">
        <v>30</v>
      </c>
      <c r="AB34" s="56">
        <v>31</v>
      </c>
      <c r="AC34" s="56">
        <v>31</v>
      </c>
      <c r="AD34" s="56">
        <v>30</v>
      </c>
      <c r="AE34" s="56">
        <v>31</v>
      </c>
      <c r="AF34" s="56">
        <v>30</v>
      </c>
      <c r="AG34" s="33">
        <v>31</v>
      </c>
    </row>
    <row r="35" spans="1:33" ht="24" x14ac:dyDescent="0.25">
      <c r="A35" s="39" t="s">
        <v>111</v>
      </c>
      <c r="B35" s="65" t="s">
        <v>112</v>
      </c>
      <c r="C35" s="41">
        <v>1</v>
      </c>
      <c r="D35" s="42" t="s">
        <v>105</v>
      </c>
      <c r="E35" s="61">
        <v>1</v>
      </c>
      <c r="F35" s="44" t="s">
        <v>95</v>
      </c>
      <c r="G35" s="45">
        <v>15</v>
      </c>
      <c r="H35" s="64">
        <v>600</v>
      </c>
      <c r="I35" s="52">
        <f t="shared" si="5"/>
        <v>9</v>
      </c>
      <c r="J35" s="48"/>
      <c r="K35" s="49" t="s">
        <v>37</v>
      </c>
      <c r="L35" s="50">
        <v>0</v>
      </c>
      <c r="M35" s="42" t="s">
        <v>113</v>
      </c>
      <c r="N35" s="61">
        <v>0</v>
      </c>
      <c r="O35" s="44" t="s">
        <v>95</v>
      </c>
      <c r="P35" s="45">
        <v>0</v>
      </c>
      <c r="Q35" s="45">
        <v>0</v>
      </c>
      <c r="R35" s="52">
        <f t="shared" si="8"/>
        <v>0</v>
      </c>
      <c r="S35" s="53" t="s">
        <v>37</v>
      </c>
      <c r="T35" s="54"/>
      <c r="U35" s="30">
        <f t="shared" si="0"/>
        <v>9</v>
      </c>
      <c r="V35" s="68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>
        <v>0</v>
      </c>
    </row>
    <row r="36" spans="1:33" ht="36" x14ac:dyDescent="0.25">
      <c r="A36" s="39" t="s">
        <v>114</v>
      </c>
      <c r="B36" s="65" t="s">
        <v>115</v>
      </c>
      <c r="C36" s="71">
        <v>1</v>
      </c>
      <c r="D36" s="42" t="s">
        <v>113</v>
      </c>
      <c r="E36" s="61">
        <v>0</v>
      </c>
      <c r="F36" s="59" t="s">
        <v>116</v>
      </c>
      <c r="G36" s="45"/>
      <c r="H36" s="64"/>
      <c r="I36" s="72">
        <v>3360</v>
      </c>
      <c r="J36" s="73"/>
      <c r="K36" s="27" t="s">
        <v>30</v>
      </c>
      <c r="L36" s="143"/>
      <c r="M36" s="144"/>
      <c r="N36" s="144"/>
      <c r="O36" s="144"/>
      <c r="P36" s="144"/>
      <c r="Q36" s="145"/>
      <c r="R36" s="72">
        <v>0</v>
      </c>
      <c r="S36" s="28" t="s">
        <v>30</v>
      </c>
      <c r="T36" s="29"/>
      <c r="U36" s="30">
        <f t="shared" si="0"/>
        <v>3360</v>
      </c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>
        <v>0</v>
      </c>
    </row>
    <row r="37" spans="1:33" ht="30" x14ac:dyDescent="0.25">
      <c r="A37" s="39" t="s">
        <v>117</v>
      </c>
      <c r="B37" s="74" t="s">
        <v>118</v>
      </c>
      <c r="C37" s="146"/>
      <c r="D37" s="144"/>
      <c r="E37" s="144"/>
      <c r="F37" s="144"/>
      <c r="G37" s="144"/>
      <c r="H37" s="145"/>
      <c r="I37" s="66">
        <f>SUM(I38:I39)</f>
        <v>1080</v>
      </c>
      <c r="J37" s="67"/>
      <c r="K37" s="36" t="s">
        <v>119</v>
      </c>
      <c r="L37" s="143"/>
      <c r="M37" s="144"/>
      <c r="N37" s="144"/>
      <c r="O37" s="144"/>
      <c r="P37" s="144"/>
      <c r="Q37" s="145"/>
      <c r="R37" s="66">
        <f>SUM(R38:R39)</f>
        <v>222.25660999999999</v>
      </c>
      <c r="S37" s="37" t="s">
        <v>119</v>
      </c>
      <c r="T37" s="38"/>
      <c r="U37" s="30">
        <f t="shared" si="0"/>
        <v>857.74338999999998</v>
      </c>
      <c r="V37" s="139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1"/>
    </row>
    <row r="38" spans="1:33" x14ac:dyDescent="0.25">
      <c r="A38" s="39" t="s">
        <v>120</v>
      </c>
      <c r="B38" s="65" t="s">
        <v>121</v>
      </c>
      <c r="C38" s="41"/>
      <c r="D38" s="42" t="s">
        <v>75</v>
      </c>
      <c r="E38" s="61"/>
      <c r="F38" s="44"/>
      <c r="G38" s="45"/>
      <c r="H38" s="46"/>
      <c r="I38" s="52">
        <f t="shared" ref="I38:I40" si="9">ROUND(G38*H38*E38/1000,5)</f>
        <v>0</v>
      </c>
      <c r="J38" s="48"/>
      <c r="K38" s="49" t="s">
        <v>37</v>
      </c>
      <c r="L38" s="50">
        <v>1</v>
      </c>
      <c r="M38" s="42" t="s">
        <v>110</v>
      </c>
      <c r="N38" s="61">
        <v>365</v>
      </c>
      <c r="O38" s="44" t="s">
        <v>122</v>
      </c>
      <c r="P38" s="45">
        <v>1.0900000000000001</v>
      </c>
      <c r="Q38" s="51">
        <v>226.57</v>
      </c>
      <c r="R38" s="52">
        <f t="shared" ref="R38" si="10">ROUND(P38*Q38*N38/1000,5)</f>
        <v>90.140870000000007</v>
      </c>
      <c r="S38" s="53" t="s">
        <v>37</v>
      </c>
      <c r="T38" s="54"/>
      <c r="U38" s="30">
        <f t="shared" si="0"/>
        <v>-90.140870000000007</v>
      </c>
      <c r="V38" s="55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33"/>
    </row>
    <row r="39" spans="1:33" ht="24" x14ac:dyDescent="0.25">
      <c r="A39" s="39" t="s">
        <v>123</v>
      </c>
      <c r="B39" s="65" t="s">
        <v>124</v>
      </c>
      <c r="C39" s="71">
        <v>0</v>
      </c>
      <c r="D39" s="42" t="s">
        <v>113</v>
      </c>
      <c r="E39" s="61"/>
      <c r="F39" s="59"/>
      <c r="G39" s="75"/>
      <c r="H39" s="76"/>
      <c r="I39" s="52">
        <v>1080</v>
      </c>
      <c r="J39" s="73"/>
      <c r="K39" s="27" t="s">
        <v>30</v>
      </c>
      <c r="L39" s="129"/>
      <c r="M39" s="130"/>
      <c r="N39" s="130"/>
      <c r="O39" s="130"/>
      <c r="P39" s="130"/>
      <c r="Q39" s="131"/>
      <c r="R39" s="72">
        <v>132.11573999999999</v>
      </c>
      <c r="S39" s="28" t="s">
        <v>30</v>
      </c>
      <c r="T39" s="29"/>
      <c r="U39" s="30">
        <f t="shared" si="0"/>
        <v>947.88426000000004</v>
      </c>
      <c r="V39" s="31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>
        <v>1</v>
      </c>
    </row>
    <row r="40" spans="1:33" ht="24" x14ac:dyDescent="0.25">
      <c r="A40" s="39" t="s">
        <v>125</v>
      </c>
      <c r="B40" s="74" t="s">
        <v>126</v>
      </c>
      <c r="C40" s="135"/>
      <c r="D40" s="136"/>
      <c r="E40" s="136"/>
      <c r="F40" s="136"/>
      <c r="G40" s="136"/>
      <c r="H40" s="137"/>
      <c r="I40" s="52">
        <f t="shared" si="9"/>
        <v>0</v>
      </c>
      <c r="J40" s="73"/>
      <c r="K40" s="27" t="s">
        <v>30</v>
      </c>
      <c r="L40" s="138"/>
      <c r="M40" s="136"/>
      <c r="N40" s="136"/>
      <c r="O40" s="136"/>
      <c r="P40" s="136"/>
      <c r="Q40" s="137"/>
      <c r="R40" s="72">
        <v>54.690800000000003</v>
      </c>
      <c r="S40" s="28" t="s">
        <v>30</v>
      </c>
      <c r="T40" s="29"/>
      <c r="U40" s="30">
        <f t="shared" si="0"/>
        <v>-54.690800000000003</v>
      </c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>
        <v>1</v>
      </c>
    </row>
    <row r="41" spans="1:33" ht="48" x14ac:dyDescent="0.25">
      <c r="A41" s="39" t="s">
        <v>127</v>
      </c>
      <c r="B41" s="65" t="s">
        <v>128</v>
      </c>
      <c r="C41" s="142"/>
      <c r="D41" s="130"/>
      <c r="E41" s="130"/>
      <c r="F41" s="130"/>
      <c r="G41" s="130"/>
      <c r="H41" s="131"/>
      <c r="I41" s="66">
        <f>I42+I48+I58+I63+I72+I80+I93+I98</f>
        <v>1265.6952999999999</v>
      </c>
      <c r="J41" s="67"/>
      <c r="K41" s="36" t="s">
        <v>129</v>
      </c>
      <c r="L41" s="129"/>
      <c r="M41" s="130"/>
      <c r="N41" s="130"/>
      <c r="O41" s="130"/>
      <c r="P41" s="130"/>
      <c r="Q41" s="131"/>
      <c r="R41" s="66">
        <f>R42+R48+R58+R63+R72+R80+R93+R98</f>
        <v>138.65090000000001</v>
      </c>
      <c r="S41" s="37" t="s">
        <v>129</v>
      </c>
      <c r="T41" s="38"/>
      <c r="U41" s="30">
        <f t="shared" si="0"/>
        <v>1127.0443999999998</v>
      </c>
      <c r="V41" s="139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1"/>
    </row>
    <row r="42" spans="1:33" ht="30" x14ac:dyDescent="0.25">
      <c r="A42" s="39" t="s">
        <v>130</v>
      </c>
      <c r="B42" s="74" t="s">
        <v>131</v>
      </c>
      <c r="C42" s="135"/>
      <c r="D42" s="136"/>
      <c r="E42" s="136"/>
      <c r="F42" s="136"/>
      <c r="G42" s="136"/>
      <c r="H42" s="137"/>
      <c r="I42" s="66">
        <f>SUM(I43:I47)</f>
        <v>440</v>
      </c>
      <c r="J42" s="67"/>
      <c r="K42" s="36" t="s">
        <v>132</v>
      </c>
      <c r="L42" s="138"/>
      <c r="M42" s="136"/>
      <c r="N42" s="136"/>
      <c r="O42" s="136"/>
      <c r="P42" s="136"/>
      <c r="Q42" s="137"/>
      <c r="R42" s="66">
        <f>SUM(R43:R47)</f>
        <v>0</v>
      </c>
      <c r="S42" s="37" t="s">
        <v>132</v>
      </c>
      <c r="T42" s="38"/>
      <c r="U42" s="30">
        <f t="shared" si="0"/>
        <v>440</v>
      </c>
      <c r="V42" s="139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1"/>
    </row>
    <row r="43" spans="1:33" ht="24" x14ac:dyDescent="0.25">
      <c r="A43" s="39" t="s">
        <v>133</v>
      </c>
      <c r="B43" s="65" t="s">
        <v>134</v>
      </c>
      <c r="C43" s="71">
        <v>0</v>
      </c>
      <c r="D43" s="42" t="s">
        <v>105</v>
      </c>
      <c r="E43" s="61">
        <v>0</v>
      </c>
      <c r="F43" s="59" t="s">
        <v>116</v>
      </c>
      <c r="G43" s="45"/>
      <c r="H43" s="64"/>
      <c r="I43" s="52">
        <f t="shared" ref="I43:I46" si="11">ROUND(G43*H43*E43/1000,5)</f>
        <v>0</v>
      </c>
      <c r="J43" s="48"/>
      <c r="K43" s="49" t="s">
        <v>37</v>
      </c>
      <c r="L43" s="77">
        <v>0</v>
      </c>
      <c r="M43" s="42" t="s">
        <v>105</v>
      </c>
      <c r="N43" s="61">
        <v>0</v>
      </c>
      <c r="O43" s="59" t="s">
        <v>116</v>
      </c>
      <c r="P43" s="45">
        <v>0</v>
      </c>
      <c r="Q43" s="45">
        <v>0</v>
      </c>
      <c r="R43" s="52">
        <f t="shared" ref="R43:R46" si="12">ROUND(P43*Q43*N43/1000,5)</f>
        <v>0</v>
      </c>
      <c r="S43" s="53" t="s">
        <v>37</v>
      </c>
      <c r="T43" s="54"/>
      <c r="U43" s="30">
        <f t="shared" si="0"/>
        <v>0</v>
      </c>
      <c r="V43" s="68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>
        <v>0</v>
      </c>
    </row>
    <row r="44" spans="1:33" ht="24" x14ac:dyDescent="0.25">
      <c r="A44" s="39" t="s">
        <v>135</v>
      </c>
      <c r="B44" s="65" t="s">
        <v>136</v>
      </c>
      <c r="C44" s="71">
        <v>0</v>
      </c>
      <c r="D44" s="42" t="s">
        <v>105</v>
      </c>
      <c r="E44" s="61">
        <v>0</v>
      </c>
      <c r="F44" s="59" t="s">
        <v>116</v>
      </c>
      <c r="G44" s="45"/>
      <c r="H44" s="64"/>
      <c r="I44" s="52">
        <f t="shared" si="11"/>
        <v>0</v>
      </c>
      <c r="J44" s="48"/>
      <c r="K44" s="49" t="s">
        <v>37</v>
      </c>
      <c r="L44" s="77">
        <v>0</v>
      </c>
      <c r="M44" s="42" t="s">
        <v>105</v>
      </c>
      <c r="N44" s="61">
        <v>0</v>
      </c>
      <c r="O44" s="59" t="s">
        <v>116</v>
      </c>
      <c r="P44" s="45">
        <v>0</v>
      </c>
      <c r="Q44" s="45">
        <v>0</v>
      </c>
      <c r="R44" s="52">
        <f t="shared" si="12"/>
        <v>0</v>
      </c>
      <c r="S44" s="53" t="s">
        <v>37</v>
      </c>
      <c r="T44" s="54"/>
      <c r="U44" s="30">
        <f t="shared" si="0"/>
        <v>0</v>
      </c>
      <c r="V44" s="68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>
        <v>0</v>
      </c>
    </row>
    <row r="45" spans="1:33" ht="24" x14ac:dyDescent="0.25">
      <c r="A45" s="39" t="s">
        <v>137</v>
      </c>
      <c r="B45" s="65" t="s">
        <v>138</v>
      </c>
      <c r="C45" s="71">
        <v>1</v>
      </c>
      <c r="D45" s="42" t="s">
        <v>105</v>
      </c>
      <c r="E45" s="61">
        <v>1</v>
      </c>
      <c r="F45" s="59" t="s">
        <v>116</v>
      </c>
      <c r="G45" s="45"/>
      <c r="H45" s="64"/>
      <c r="I45" s="52">
        <f t="shared" si="11"/>
        <v>0</v>
      </c>
      <c r="J45" s="48"/>
      <c r="K45" s="49" t="s">
        <v>37</v>
      </c>
      <c r="L45" s="77">
        <v>0</v>
      </c>
      <c r="M45" s="42" t="s">
        <v>105</v>
      </c>
      <c r="N45" s="61">
        <v>0</v>
      </c>
      <c r="O45" s="59" t="s">
        <v>116</v>
      </c>
      <c r="P45" s="45">
        <v>0</v>
      </c>
      <c r="Q45" s="45">
        <v>0</v>
      </c>
      <c r="R45" s="52">
        <f t="shared" si="12"/>
        <v>0</v>
      </c>
      <c r="S45" s="53" t="s">
        <v>37</v>
      </c>
      <c r="T45" s="54"/>
      <c r="U45" s="30">
        <f t="shared" si="0"/>
        <v>0</v>
      </c>
      <c r="V45" s="68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>
        <v>0</v>
      </c>
    </row>
    <row r="46" spans="1:33" ht="24" x14ac:dyDescent="0.25">
      <c r="A46" s="39" t="s">
        <v>139</v>
      </c>
      <c r="B46" s="65" t="s">
        <v>140</v>
      </c>
      <c r="C46" s="71">
        <v>1</v>
      </c>
      <c r="D46" s="42" t="s">
        <v>105</v>
      </c>
      <c r="E46" s="61">
        <v>1</v>
      </c>
      <c r="F46" s="59" t="s">
        <v>116</v>
      </c>
      <c r="G46" s="45">
        <v>4</v>
      </c>
      <c r="H46" s="64">
        <v>60000</v>
      </c>
      <c r="I46" s="52">
        <f t="shared" si="11"/>
        <v>240</v>
      </c>
      <c r="J46" s="48"/>
      <c r="K46" s="49" t="s">
        <v>37</v>
      </c>
      <c r="L46" s="77">
        <v>0</v>
      </c>
      <c r="M46" s="42" t="s">
        <v>105</v>
      </c>
      <c r="N46" s="61">
        <v>0</v>
      </c>
      <c r="O46" s="59" t="s">
        <v>116</v>
      </c>
      <c r="P46" s="45">
        <v>0</v>
      </c>
      <c r="Q46" s="45">
        <v>0</v>
      </c>
      <c r="R46" s="52">
        <f t="shared" si="12"/>
        <v>0</v>
      </c>
      <c r="S46" s="53" t="s">
        <v>37</v>
      </c>
      <c r="T46" s="54"/>
      <c r="U46" s="30">
        <f t="shared" si="0"/>
        <v>240</v>
      </c>
      <c r="V46" s="68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>
        <v>0</v>
      </c>
    </row>
    <row r="47" spans="1:33" ht="24" x14ac:dyDescent="0.25">
      <c r="A47" s="39" t="s">
        <v>141</v>
      </c>
      <c r="B47" s="65" t="s">
        <v>142</v>
      </c>
      <c r="C47" s="71">
        <v>1</v>
      </c>
      <c r="D47" s="42" t="s">
        <v>105</v>
      </c>
      <c r="E47" s="61">
        <v>1</v>
      </c>
      <c r="F47" s="59" t="s">
        <v>116</v>
      </c>
      <c r="G47" s="45">
        <v>1</v>
      </c>
      <c r="H47" s="78">
        <v>200000</v>
      </c>
      <c r="I47" s="72">
        <f>H47/1000</f>
        <v>200</v>
      </c>
      <c r="J47" s="73"/>
      <c r="K47" s="27" t="s">
        <v>30</v>
      </c>
      <c r="L47" s="129"/>
      <c r="M47" s="130"/>
      <c r="N47" s="130"/>
      <c r="O47" s="130"/>
      <c r="P47" s="130"/>
      <c r="Q47" s="131"/>
      <c r="R47" s="72">
        <v>0</v>
      </c>
      <c r="S47" s="28" t="s">
        <v>30</v>
      </c>
      <c r="T47" s="29"/>
      <c r="U47" s="30">
        <f t="shared" si="0"/>
        <v>200</v>
      </c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>
        <v>1</v>
      </c>
    </row>
    <row r="48" spans="1:33" ht="30" x14ac:dyDescent="0.25">
      <c r="A48" s="39" t="s">
        <v>143</v>
      </c>
      <c r="B48" s="74" t="s">
        <v>144</v>
      </c>
      <c r="C48" s="135"/>
      <c r="D48" s="136"/>
      <c r="E48" s="136"/>
      <c r="F48" s="136"/>
      <c r="G48" s="136"/>
      <c r="H48" s="137"/>
      <c r="I48" s="66">
        <f>SUM(I49:I57)</f>
        <v>225</v>
      </c>
      <c r="J48" s="67"/>
      <c r="K48" s="36" t="s">
        <v>145</v>
      </c>
      <c r="L48" s="138"/>
      <c r="M48" s="136"/>
      <c r="N48" s="136"/>
      <c r="O48" s="136"/>
      <c r="P48" s="136"/>
      <c r="Q48" s="137"/>
      <c r="R48" s="66">
        <f>SUM(R49:R57)</f>
        <v>57.683610000000002</v>
      </c>
      <c r="S48" s="37" t="s">
        <v>145</v>
      </c>
      <c r="T48" s="38"/>
      <c r="U48" s="30">
        <f t="shared" si="0"/>
        <v>167.31639000000001</v>
      </c>
      <c r="V48" s="139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1"/>
    </row>
    <row r="49" spans="1:33" ht="24" x14ac:dyDescent="0.25">
      <c r="A49" s="39" t="s">
        <v>146</v>
      </c>
      <c r="B49" s="65" t="s">
        <v>147</v>
      </c>
      <c r="C49" s="71">
        <v>0</v>
      </c>
      <c r="D49" s="42" t="s">
        <v>105</v>
      </c>
      <c r="E49" s="61">
        <v>0</v>
      </c>
      <c r="F49" s="44" t="s">
        <v>116</v>
      </c>
      <c r="G49" s="45"/>
      <c r="H49" s="64"/>
      <c r="I49" s="52">
        <f t="shared" ref="I49:I56" si="13">ROUND(G49*H49*E49/1000,5)</f>
        <v>0</v>
      </c>
      <c r="J49" s="48"/>
      <c r="K49" s="49" t="s">
        <v>37</v>
      </c>
      <c r="L49" s="77">
        <v>0</v>
      </c>
      <c r="M49" s="42" t="s">
        <v>105</v>
      </c>
      <c r="N49" s="61">
        <v>0</v>
      </c>
      <c r="O49" s="44" t="s">
        <v>116</v>
      </c>
      <c r="P49" s="45">
        <v>0</v>
      </c>
      <c r="Q49" s="45">
        <v>0</v>
      </c>
      <c r="R49" s="52">
        <f t="shared" ref="R49:R56" si="14">ROUND(P49*Q49*N49/1000,5)</f>
        <v>0</v>
      </c>
      <c r="S49" s="53" t="s">
        <v>37</v>
      </c>
      <c r="T49" s="54"/>
      <c r="U49" s="30">
        <f t="shared" si="0"/>
        <v>0</v>
      </c>
      <c r="V49" s="79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1">
        <v>0</v>
      </c>
    </row>
    <row r="50" spans="1:33" ht="24" x14ac:dyDescent="0.25">
      <c r="A50" s="39" t="s">
        <v>148</v>
      </c>
      <c r="B50" s="65" t="s">
        <v>149</v>
      </c>
      <c r="C50" s="71">
        <v>1</v>
      </c>
      <c r="D50" s="42" t="s">
        <v>105</v>
      </c>
      <c r="E50" s="61">
        <v>1</v>
      </c>
      <c r="F50" s="59" t="s">
        <v>116</v>
      </c>
      <c r="G50" s="45">
        <v>5</v>
      </c>
      <c r="H50" s="64">
        <v>5000</v>
      </c>
      <c r="I50" s="52">
        <f t="shared" si="13"/>
        <v>25</v>
      </c>
      <c r="J50" s="48"/>
      <c r="K50" s="49" t="s">
        <v>37</v>
      </c>
      <c r="L50" s="77">
        <v>0</v>
      </c>
      <c r="M50" s="42" t="s">
        <v>105</v>
      </c>
      <c r="N50" s="61">
        <v>0</v>
      </c>
      <c r="O50" s="59" t="s">
        <v>116</v>
      </c>
      <c r="P50" s="45">
        <v>0</v>
      </c>
      <c r="Q50" s="45">
        <v>0</v>
      </c>
      <c r="R50" s="52">
        <f t="shared" si="14"/>
        <v>0</v>
      </c>
      <c r="S50" s="53" t="s">
        <v>37</v>
      </c>
      <c r="T50" s="54"/>
      <c r="U50" s="30">
        <f t="shared" si="0"/>
        <v>25</v>
      </c>
      <c r="V50" s="68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>
        <v>0</v>
      </c>
    </row>
    <row r="51" spans="1:33" ht="24" x14ac:dyDescent="0.25">
      <c r="A51" s="39" t="s">
        <v>150</v>
      </c>
      <c r="B51" s="65" t="s">
        <v>151</v>
      </c>
      <c r="C51" s="71">
        <v>0</v>
      </c>
      <c r="D51" s="42" t="s">
        <v>105</v>
      </c>
      <c r="E51" s="61">
        <v>0</v>
      </c>
      <c r="F51" s="44" t="s">
        <v>116</v>
      </c>
      <c r="G51" s="45"/>
      <c r="H51" s="64"/>
      <c r="I51" s="52">
        <f t="shared" si="13"/>
        <v>0</v>
      </c>
      <c r="J51" s="48"/>
      <c r="K51" s="49" t="s">
        <v>37</v>
      </c>
      <c r="L51" s="77">
        <v>0</v>
      </c>
      <c r="M51" s="42" t="s">
        <v>105</v>
      </c>
      <c r="N51" s="61">
        <v>0</v>
      </c>
      <c r="O51" s="44" t="s">
        <v>116</v>
      </c>
      <c r="P51" s="45">
        <v>0</v>
      </c>
      <c r="Q51" s="45">
        <v>0</v>
      </c>
      <c r="R51" s="52">
        <f t="shared" si="14"/>
        <v>0</v>
      </c>
      <c r="S51" s="53" t="s">
        <v>37</v>
      </c>
      <c r="T51" s="54"/>
      <c r="U51" s="30">
        <f t="shared" si="0"/>
        <v>0</v>
      </c>
      <c r="V51" s="68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>
        <v>0</v>
      </c>
    </row>
    <row r="52" spans="1:33" ht="24" x14ac:dyDescent="0.25">
      <c r="A52" s="39" t="s">
        <v>152</v>
      </c>
      <c r="B52" s="65" t="s">
        <v>153</v>
      </c>
      <c r="C52" s="71">
        <v>2</v>
      </c>
      <c r="D52" s="42" t="s">
        <v>59</v>
      </c>
      <c r="E52" s="61">
        <v>2</v>
      </c>
      <c r="F52" s="59" t="s">
        <v>36</v>
      </c>
      <c r="G52" s="45"/>
      <c r="H52" s="64"/>
      <c r="I52" s="52">
        <f t="shared" si="13"/>
        <v>0</v>
      </c>
      <c r="J52" s="48"/>
      <c r="K52" s="49" t="s">
        <v>37</v>
      </c>
      <c r="L52" s="77">
        <v>1</v>
      </c>
      <c r="M52" s="42" t="s">
        <v>105</v>
      </c>
      <c r="N52" s="61">
        <v>1</v>
      </c>
      <c r="O52" s="59" t="s">
        <v>116</v>
      </c>
      <c r="P52" s="45">
        <v>1</v>
      </c>
      <c r="Q52" s="45">
        <v>2027.97</v>
      </c>
      <c r="R52" s="52">
        <f t="shared" si="14"/>
        <v>2.0279699999999998</v>
      </c>
      <c r="S52" s="53" t="s">
        <v>37</v>
      </c>
      <c r="T52" s="54"/>
      <c r="U52" s="30">
        <f t="shared" si="0"/>
        <v>-2.0279699999999998</v>
      </c>
      <c r="V52" s="68"/>
      <c r="W52" s="69"/>
      <c r="X52" s="69"/>
      <c r="Y52" s="69">
        <v>1</v>
      </c>
      <c r="Z52" s="69"/>
      <c r="AA52" s="69"/>
      <c r="AB52" s="69"/>
      <c r="AC52" s="69"/>
      <c r="AD52" s="69"/>
      <c r="AE52" s="69"/>
      <c r="AF52" s="69"/>
      <c r="AG52" s="70"/>
    </row>
    <row r="53" spans="1:33" ht="24" x14ac:dyDescent="0.25">
      <c r="A53" s="39" t="s">
        <v>154</v>
      </c>
      <c r="B53" s="65" t="s">
        <v>155</v>
      </c>
      <c r="C53" s="71">
        <v>1</v>
      </c>
      <c r="D53" s="42" t="s">
        <v>105</v>
      </c>
      <c r="E53" s="61">
        <v>1</v>
      </c>
      <c r="F53" s="44" t="s">
        <v>116</v>
      </c>
      <c r="G53" s="45"/>
      <c r="H53" s="64"/>
      <c r="I53" s="52">
        <f t="shared" si="13"/>
        <v>0</v>
      </c>
      <c r="J53" s="48"/>
      <c r="K53" s="49" t="s">
        <v>37</v>
      </c>
      <c r="L53" s="77">
        <v>1</v>
      </c>
      <c r="M53" s="42" t="s">
        <v>105</v>
      </c>
      <c r="N53" s="61">
        <v>1</v>
      </c>
      <c r="O53" s="44" t="s">
        <v>116</v>
      </c>
      <c r="P53" s="45">
        <v>1</v>
      </c>
      <c r="Q53" s="45">
        <v>8998.6</v>
      </c>
      <c r="R53" s="52">
        <f t="shared" si="14"/>
        <v>8.9985999999999997</v>
      </c>
      <c r="S53" s="53" t="s">
        <v>37</v>
      </c>
      <c r="T53" s="54"/>
      <c r="U53" s="30">
        <f t="shared" si="0"/>
        <v>-8.9985999999999997</v>
      </c>
      <c r="V53" s="68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70">
        <v>0</v>
      </c>
    </row>
    <row r="54" spans="1:33" ht="24" x14ac:dyDescent="0.25">
      <c r="A54" s="39" t="s">
        <v>156</v>
      </c>
      <c r="B54" s="65" t="s">
        <v>157</v>
      </c>
      <c r="C54" s="71">
        <v>1</v>
      </c>
      <c r="D54" s="42" t="s">
        <v>105</v>
      </c>
      <c r="E54" s="61">
        <v>1</v>
      </c>
      <c r="F54" s="59" t="s">
        <v>116</v>
      </c>
      <c r="G54" s="45"/>
      <c r="H54" s="64"/>
      <c r="I54" s="52">
        <f t="shared" si="13"/>
        <v>0</v>
      </c>
      <c r="J54" s="48"/>
      <c r="K54" s="49" t="s">
        <v>37</v>
      </c>
      <c r="L54" s="77">
        <v>1</v>
      </c>
      <c r="M54" s="42" t="s">
        <v>105</v>
      </c>
      <c r="N54" s="61">
        <v>1</v>
      </c>
      <c r="O54" s="59" t="s">
        <v>116</v>
      </c>
      <c r="P54" s="45">
        <v>1</v>
      </c>
      <c r="Q54" s="45">
        <v>29254</v>
      </c>
      <c r="R54" s="52">
        <f t="shared" si="14"/>
        <v>29.254000000000001</v>
      </c>
      <c r="S54" s="53" t="s">
        <v>37</v>
      </c>
      <c r="T54" s="54"/>
      <c r="U54" s="30">
        <f t="shared" si="0"/>
        <v>-29.254000000000001</v>
      </c>
      <c r="V54" s="68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>
        <v>0</v>
      </c>
    </row>
    <row r="55" spans="1:33" ht="24" x14ac:dyDescent="0.25">
      <c r="A55" s="39" t="s">
        <v>158</v>
      </c>
      <c r="B55" s="65" t="s">
        <v>159</v>
      </c>
      <c r="C55" s="71">
        <v>0</v>
      </c>
      <c r="D55" s="42" t="s">
        <v>105</v>
      </c>
      <c r="E55" s="61">
        <v>0</v>
      </c>
      <c r="F55" s="44" t="s">
        <v>116</v>
      </c>
      <c r="G55" s="45"/>
      <c r="H55" s="64"/>
      <c r="I55" s="52">
        <f t="shared" si="13"/>
        <v>0</v>
      </c>
      <c r="J55" s="48"/>
      <c r="K55" s="49" t="s">
        <v>37</v>
      </c>
      <c r="L55" s="77">
        <v>0</v>
      </c>
      <c r="M55" s="42" t="s">
        <v>105</v>
      </c>
      <c r="N55" s="61">
        <v>0</v>
      </c>
      <c r="O55" s="44" t="s">
        <v>116</v>
      </c>
      <c r="P55" s="45">
        <v>0</v>
      </c>
      <c r="Q55" s="45">
        <v>0</v>
      </c>
      <c r="R55" s="52">
        <f t="shared" si="14"/>
        <v>0</v>
      </c>
      <c r="S55" s="53" t="s">
        <v>37</v>
      </c>
      <c r="T55" s="54"/>
      <c r="U55" s="30">
        <f t="shared" si="0"/>
        <v>0</v>
      </c>
      <c r="V55" s="68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>
        <v>0</v>
      </c>
    </row>
    <row r="56" spans="1:33" ht="24" x14ac:dyDescent="0.25">
      <c r="A56" s="39" t="s">
        <v>160</v>
      </c>
      <c r="B56" s="65" t="s">
        <v>161</v>
      </c>
      <c r="C56" s="71">
        <v>0</v>
      </c>
      <c r="D56" s="42" t="s">
        <v>105</v>
      </c>
      <c r="E56" s="61">
        <v>0</v>
      </c>
      <c r="F56" s="59" t="s">
        <v>116</v>
      </c>
      <c r="G56" s="45"/>
      <c r="H56" s="64"/>
      <c r="I56" s="52">
        <f t="shared" si="13"/>
        <v>0</v>
      </c>
      <c r="J56" s="48"/>
      <c r="K56" s="49" t="s">
        <v>37</v>
      </c>
      <c r="L56" s="77">
        <v>0</v>
      </c>
      <c r="M56" s="42" t="s">
        <v>105</v>
      </c>
      <c r="N56" s="61">
        <v>0</v>
      </c>
      <c r="O56" s="59" t="s">
        <v>116</v>
      </c>
      <c r="P56" s="45">
        <v>0</v>
      </c>
      <c r="Q56" s="45">
        <v>0</v>
      </c>
      <c r="R56" s="52">
        <f t="shared" si="14"/>
        <v>0</v>
      </c>
      <c r="S56" s="53" t="s">
        <v>37</v>
      </c>
      <c r="T56" s="54"/>
      <c r="U56" s="30">
        <f t="shared" si="0"/>
        <v>0</v>
      </c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>
        <v>0</v>
      </c>
    </row>
    <row r="57" spans="1:33" ht="24" x14ac:dyDescent="0.25">
      <c r="A57" s="39" t="s">
        <v>162</v>
      </c>
      <c r="B57" s="65" t="s">
        <v>163</v>
      </c>
      <c r="C57" s="71">
        <v>1</v>
      </c>
      <c r="D57" s="42" t="s">
        <v>105</v>
      </c>
      <c r="E57" s="61">
        <v>1</v>
      </c>
      <c r="F57" s="59" t="s">
        <v>116</v>
      </c>
      <c r="G57" s="45">
        <v>1</v>
      </c>
      <c r="H57" s="78">
        <v>200000</v>
      </c>
      <c r="I57" s="72">
        <f>H57/1000</f>
        <v>200</v>
      </c>
      <c r="J57" s="73"/>
      <c r="K57" s="27" t="s">
        <v>30</v>
      </c>
      <c r="L57" s="129"/>
      <c r="M57" s="130"/>
      <c r="N57" s="130"/>
      <c r="O57" s="130"/>
      <c r="P57" s="130"/>
      <c r="Q57" s="131"/>
      <c r="R57" s="72">
        <v>17.403040000000001</v>
      </c>
      <c r="S57" s="28" t="s">
        <v>30</v>
      </c>
      <c r="T57" s="29"/>
      <c r="U57" s="30">
        <f t="shared" si="0"/>
        <v>182.59696</v>
      </c>
      <c r="V57" s="31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>
        <v>1</v>
      </c>
    </row>
    <row r="58" spans="1:33" ht="30" x14ac:dyDescent="0.25">
      <c r="A58" s="39" t="s">
        <v>164</v>
      </c>
      <c r="B58" s="74" t="s">
        <v>165</v>
      </c>
      <c r="C58" s="135"/>
      <c r="D58" s="136"/>
      <c r="E58" s="136"/>
      <c r="F58" s="136"/>
      <c r="G58" s="136"/>
      <c r="H58" s="137"/>
      <c r="I58" s="66">
        <f>SUM(I59:I62)</f>
        <v>100</v>
      </c>
      <c r="J58" s="67"/>
      <c r="K58" s="36" t="s">
        <v>166</v>
      </c>
      <c r="L58" s="138"/>
      <c r="M58" s="136"/>
      <c r="N58" s="136"/>
      <c r="O58" s="136"/>
      <c r="P58" s="136"/>
      <c r="Q58" s="137"/>
      <c r="R58" s="66">
        <f>SUM(R59:R62)</f>
        <v>0</v>
      </c>
      <c r="S58" s="37" t="s">
        <v>166</v>
      </c>
      <c r="T58" s="38"/>
      <c r="U58" s="30">
        <f t="shared" si="0"/>
        <v>100</v>
      </c>
      <c r="V58" s="139"/>
      <c r="W58" s="140"/>
      <c r="X58" s="140"/>
      <c r="Y58" s="140"/>
      <c r="Z58" s="140"/>
      <c r="AA58" s="140"/>
      <c r="AB58" s="140"/>
      <c r="AC58" s="140"/>
      <c r="AD58" s="140"/>
      <c r="AE58" s="140"/>
      <c r="AF58" s="140"/>
      <c r="AG58" s="141"/>
    </row>
    <row r="59" spans="1:33" ht="24" x14ac:dyDescent="0.25">
      <c r="A59" s="39" t="s">
        <v>167</v>
      </c>
      <c r="B59" s="65" t="s">
        <v>168</v>
      </c>
      <c r="C59" s="71">
        <v>0</v>
      </c>
      <c r="D59" s="42" t="s">
        <v>105</v>
      </c>
      <c r="E59" s="61">
        <v>0</v>
      </c>
      <c r="F59" s="59" t="s">
        <v>116</v>
      </c>
      <c r="G59" s="45"/>
      <c r="H59" s="64"/>
      <c r="I59" s="52">
        <f t="shared" ref="I59:I61" si="15">ROUND(G59*H59*E59/1000,5)</f>
        <v>0</v>
      </c>
      <c r="J59" s="48"/>
      <c r="K59" s="49" t="s">
        <v>37</v>
      </c>
      <c r="L59" s="77">
        <v>0</v>
      </c>
      <c r="M59" s="42" t="s">
        <v>105</v>
      </c>
      <c r="N59" s="61">
        <v>0</v>
      </c>
      <c r="O59" s="59" t="s">
        <v>116</v>
      </c>
      <c r="P59" s="45">
        <v>0</v>
      </c>
      <c r="Q59" s="45">
        <v>0</v>
      </c>
      <c r="R59" s="52">
        <f t="shared" ref="R59:R61" si="16">ROUND(P59*Q59*N59/1000,5)</f>
        <v>0</v>
      </c>
      <c r="S59" s="53" t="s">
        <v>37</v>
      </c>
      <c r="T59" s="54"/>
      <c r="U59" s="30">
        <f t="shared" si="0"/>
        <v>0</v>
      </c>
      <c r="V59" s="68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70">
        <v>0</v>
      </c>
    </row>
    <row r="60" spans="1:33" ht="24" x14ac:dyDescent="0.25">
      <c r="A60" s="39" t="s">
        <v>169</v>
      </c>
      <c r="B60" s="65" t="s">
        <v>170</v>
      </c>
      <c r="C60" s="71">
        <v>0</v>
      </c>
      <c r="D60" s="42" t="s">
        <v>105</v>
      </c>
      <c r="E60" s="61">
        <v>0</v>
      </c>
      <c r="F60" s="59" t="s">
        <v>116</v>
      </c>
      <c r="G60" s="45"/>
      <c r="H60" s="64"/>
      <c r="I60" s="52">
        <f t="shared" si="15"/>
        <v>0</v>
      </c>
      <c r="J60" s="48"/>
      <c r="K60" s="49" t="s">
        <v>37</v>
      </c>
      <c r="L60" s="77">
        <v>0</v>
      </c>
      <c r="M60" s="42" t="s">
        <v>105</v>
      </c>
      <c r="N60" s="61">
        <v>0</v>
      </c>
      <c r="O60" s="59" t="s">
        <v>116</v>
      </c>
      <c r="P60" s="45">
        <v>0</v>
      </c>
      <c r="Q60" s="45">
        <v>0</v>
      </c>
      <c r="R60" s="52">
        <f t="shared" si="16"/>
        <v>0</v>
      </c>
      <c r="S60" s="53" t="s">
        <v>37</v>
      </c>
      <c r="T60" s="54"/>
      <c r="U60" s="30">
        <f t="shared" si="0"/>
        <v>0</v>
      </c>
      <c r="V60" s="68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70">
        <v>0</v>
      </c>
    </row>
    <row r="61" spans="1:33" ht="24" x14ac:dyDescent="0.25">
      <c r="A61" s="39" t="s">
        <v>171</v>
      </c>
      <c r="B61" s="65" t="s">
        <v>172</v>
      </c>
      <c r="C61" s="71">
        <v>0</v>
      </c>
      <c r="D61" s="42" t="s">
        <v>105</v>
      </c>
      <c r="E61" s="61">
        <v>0</v>
      </c>
      <c r="F61" s="59" t="s">
        <v>116</v>
      </c>
      <c r="G61" s="45"/>
      <c r="H61" s="64"/>
      <c r="I61" s="52">
        <f t="shared" si="15"/>
        <v>0</v>
      </c>
      <c r="J61" s="48"/>
      <c r="K61" s="49" t="s">
        <v>37</v>
      </c>
      <c r="L61" s="77">
        <v>0</v>
      </c>
      <c r="M61" s="42" t="s">
        <v>105</v>
      </c>
      <c r="N61" s="61">
        <v>0</v>
      </c>
      <c r="O61" s="59" t="s">
        <v>116</v>
      </c>
      <c r="P61" s="45">
        <v>0</v>
      </c>
      <c r="Q61" s="45">
        <v>0</v>
      </c>
      <c r="R61" s="52">
        <f t="shared" si="16"/>
        <v>0</v>
      </c>
      <c r="S61" s="53" t="s">
        <v>37</v>
      </c>
      <c r="T61" s="54"/>
      <c r="U61" s="30">
        <f t="shared" si="0"/>
        <v>0</v>
      </c>
      <c r="V61" s="68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70">
        <v>0</v>
      </c>
    </row>
    <row r="62" spans="1:33" x14ac:dyDescent="0.25">
      <c r="A62" s="39" t="s">
        <v>173</v>
      </c>
      <c r="B62" s="65" t="s">
        <v>174</v>
      </c>
      <c r="C62" s="71">
        <v>0</v>
      </c>
      <c r="D62" s="42" t="s">
        <v>113</v>
      </c>
      <c r="E62" s="61">
        <v>1</v>
      </c>
      <c r="F62" s="59" t="s">
        <v>116</v>
      </c>
      <c r="G62" s="45">
        <v>1</v>
      </c>
      <c r="H62" s="64">
        <v>100000</v>
      </c>
      <c r="I62" s="72">
        <f>H62/1000</f>
        <v>100</v>
      </c>
      <c r="J62" s="73"/>
      <c r="K62" s="27" t="s">
        <v>30</v>
      </c>
      <c r="L62" s="129"/>
      <c r="M62" s="130"/>
      <c r="N62" s="130"/>
      <c r="O62" s="130"/>
      <c r="P62" s="130"/>
      <c r="Q62" s="131"/>
      <c r="R62" s="72">
        <v>0</v>
      </c>
      <c r="S62" s="28" t="s">
        <v>30</v>
      </c>
      <c r="T62" s="29"/>
      <c r="U62" s="30">
        <f t="shared" si="0"/>
        <v>100</v>
      </c>
      <c r="V62" s="31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>
        <v>0</v>
      </c>
    </row>
    <row r="63" spans="1:33" ht="30" x14ac:dyDescent="0.25">
      <c r="A63" s="39" t="s">
        <v>175</v>
      </c>
      <c r="B63" s="74" t="s">
        <v>176</v>
      </c>
      <c r="C63" s="135"/>
      <c r="D63" s="136"/>
      <c r="E63" s="136"/>
      <c r="F63" s="136"/>
      <c r="G63" s="136"/>
      <c r="H63" s="137"/>
      <c r="I63" s="66">
        <f>I64+I65+I66+I67+I70+I71</f>
        <v>112</v>
      </c>
      <c r="J63" s="67"/>
      <c r="K63" s="36" t="s">
        <v>177</v>
      </c>
      <c r="L63" s="138"/>
      <c r="M63" s="136"/>
      <c r="N63" s="136"/>
      <c r="O63" s="136"/>
      <c r="P63" s="136"/>
      <c r="Q63" s="137"/>
      <c r="R63" s="66">
        <f>R64+R65+R66+R67+R70+R71</f>
        <v>25.054019999999998</v>
      </c>
      <c r="S63" s="37" t="s">
        <v>177</v>
      </c>
      <c r="T63" s="38"/>
      <c r="U63" s="30">
        <f t="shared" si="0"/>
        <v>86.945980000000006</v>
      </c>
      <c r="V63" s="139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1"/>
    </row>
    <row r="64" spans="1:33" ht="24" x14ac:dyDescent="0.25">
      <c r="A64" s="39" t="s">
        <v>178</v>
      </c>
      <c r="B64" s="65" t="s">
        <v>179</v>
      </c>
      <c r="C64" s="71">
        <v>0</v>
      </c>
      <c r="D64" s="42" t="s">
        <v>105</v>
      </c>
      <c r="E64" s="61">
        <v>0</v>
      </c>
      <c r="F64" s="59" t="s">
        <v>116</v>
      </c>
      <c r="G64" s="45"/>
      <c r="H64" s="64"/>
      <c r="I64" s="52">
        <f t="shared" ref="I64:I66" si="17">ROUND(G64*H64*E64/1000,5)</f>
        <v>0</v>
      </c>
      <c r="J64" s="48"/>
      <c r="K64" s="49" t="s">
        <v>37</v>
      </c>
      <c r="L64" s="77">
        <v>0</v>
      </c>
      <c r="M64" s="42" t="s">
        <v>105</v>
      </c>
      <c r="N64" s="61">
        <v>0</v>
      </c>
      <c r="O64" s="59" t="s">
        <v>116</v>
      </c>
      <c r="P64" s="45">
        <v>0</v>
      </c>
      <c r="Q64" s="45">
        <v>0</v>
      </c>
      <c r="R64" s="52">
        <f t="shared" ref="R64:R66" si="18">ROUND(P64*Q64*N64/1000,5)</f>
        <v>0</v>
      </c>
      <c r="S64" s="53" t="s">
        <v>37</v>
      </c>
      <c r="T64" s="54"/>
      <c r="U64" s="30">
        <f t="shared" si="0"/>
        <v>0</v>
      </c>
      <c r="V64" s="68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70">
        <v>0</v>
      </c>
    </row>
    <row r="65" spans="1:33" ht="36" x14ac:dyDescent="0.25">
      <c r="A65" s="39" t="s">
        <v>180</v>
      </c>
      <c r="B65" s="65" t="s">
        <v>181</v>
      </c>
      <c r="C65" s="71">
        <v>0</v>
      </c>
      <c r="D65" s="42" t="s">
        <v>105</v>
      </c>
      <c r="E65" s="61">
        <v>1</v>
      </c>
      <c r="F65" s="59" t="s">
        <v>36</v>
      </c>
      <c r="G65" s="45">
        <v>50</v>
      </c>
      <c r="H65" s="64">
        <v>1000</v>
      </c>
      <c r="I65" s="52">
        <f t="shared" si="17"/>
        <v>50</v>
      </c>
      <c r="J65" s="48"/>
      <c r="K65" s="49" t="s">
        <v>37</v>
      </c>
      <c r="L65" s="77"/>
      <c r="M65" s="42" t="s">
        <v>75</v>
      </c>
      <c r="N65" s="61"/>
      <c r="O65" s="59"/>
      <c r="P65" s="45"/>
      <c r="Q65" s="45"/>
      <c r="R65" s="52">
        <f t="shared" si="18"/>
        <v>0</v>
      </c>
      <c r="S65" s="53" t="s">
        <v>37</v>
      </c>
      <c r="T65" s="54"/>
      <c r="U65" s="30">
        <f t="shared" si="0"/>
        <v>50</v>
      </c>
      <c r="V65" s="68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70">
        <v>0</v>
      </c>
    </row>
    <row r="66" spans="1:33" ht="24" x14ac:dyDescent="0.25">
      <c r="A66" s="39" t="s">
        <v>182</v>
      </c>
      <c r="B66" s="65" t="s">
        <v>183</v>
      </c>
      <c r="C66" s="71">
        <v>0</v>
      </c>
      <c r="D66" s="42" t="s">
        <v>105</v>
      </c>
      <c r="E66" s="61">
        <v>0</v>
      </c>
      <c r="F66" s="59" t="s">
        <v>116</v>
      </c>
      <c r="G66" s="45"/>
      <c r="H66" s="64"/>
      <c r="I66" s="52">
        <f t="shared" si="17"/>
        <v>0</v>
      </c>
      <c r="J66" s="48"/>
      <c r="K66" s="49" t="s">
        <v>37</v>
      </c>
      <c r="L66" s="77">
        <v>0</v>
      </c>
      <c r="M66" s="42" t="s">
        <v>105</v>
      </c>
      <c r="N66" s="61">
        <v>0</v>
      </c>
      <c r="O66" s="59" t="s">
        <v>116</v>
      </c>
      <c r="P66" s="45">
        <v>0</v>
      </c>
      <c r="Q66" s="45">
        <v>0</v>
      </c>
      <c r="R66" s="52">
        <f t="shared" si="18"/>
        <v>0</v>
      </c>
      <c r="S66" s="53" t="s">
        <v>37</v>
      </c>
      <c r="T66" s="54"/>
      <c r="U66" s="30">
        <f t="shared" si="0"/>
        <v>0</v>
      </c>
      <c r="V66" s="68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70">
        <v>0</v>
      </c>
    </row>
    <row r="67" spans="1:33" ht="30" x14ac:dyDescent="0.25">
      <c r="A67" s="39" t="s">
        <v>184</v>
      </c>
      <c r="B67" s="74" t="s">
        <v>185</v>
      </c>
      <c r="C67" s="135"/>
      <c r="D67" s="136"/>
      <c r="E67" s="136"/>
      <c r="F67" s="136"/>
      <c r="G67" s="136"/>
      <c r="H67" s="137"/>
      <c r="I67" s="66">
        <f>SUM(I68:I69)</f>
        <v>0</v>
      </c>
      <c r="J67" s="67"/>
      <c r="K67" s="36" t="s">
        <v>186</v>
      </c>
      <c r="L67" s="138"/>
      <c r="M67" s="136"/>
      <c r="N67" s="136"/>
      <c r="O67" s="136"/>
      <c r="P67" s="136"/>
      <c r="Q67" s="137"/>
      <c r="R67" s="66">
        <f>SUM(R68:R69)</f>
        <v>23.082599999999999</v>
      </c>
      <c r="S67" s="37" t="s">
        <v>186</v>
      </c>
      <c r="T67" s="38"/>
      <c r="U67" s="30">
        <f t="shared" si="0"/>
        <v>-23.082599999999999</v>
      </c>
      <c r="V67" s="139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1"/>
    </row>
    <row r="68" spans="1:33" ht="30" x14ac:dyDescent="0.25">
      <c r="A68" s="39" t="s">
        <v>187</v>
      </c>
      <c r="B68" s="65" t="s">
        <v>188</v>
      </c>
      <c r="C68" s="71"/>
      <c r="D68" s="42" t="s">
        <v>75</v>
      </c>
      <c r="E68" s="61"/>
      <c r="F68" s="59"/>
      <c r="G68" s="45"/>
      <c r="H68" s="64"/>
      <c r="I68" s="52">
        <f t="shared" ref="I68:I70" si="19">ROUND(G68*H68*E68/1000,5)</f>
        <v>0</v>
      </c>
      <c r="J68" s="48"/>
      <c r="K68" s="49" t="s">
        <v>37</v>
      </c>
      <c r="L68" s="77"/>
      <c r="M68" s="42" t="s">
        <v>75</v>
      </c>
      <c r="N68" s="61"/>
      <c r="O68" s="59"/>
      <c r="P68" s="45"/>
      <c r="Q68" s="45"/>
      <c r="R68" s="52">
        <f t="shared" ref="R68:R70" si="20">ROUND(P68*Q68*N68/1000,5)</f>
        <v>0</v>
      </c>
      <c r="S68" s="53" t="s">
        <v>37</v>
      </c>
      <c r="T68" s="54"/>
      <c r="U68" s="30">
        <f t="shared" ref="U68:U131" si="21">I68-R68</f>
        <v>0</v>
      </c>
      <c r="V68" s="68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70">
        <v>0</v>
      </c>
    </row>
    <row r="69" spans="1:33" ht="30" x14ac:dyDescent="0.25">
      <c r="A69" s="39" t="s">
        <v>189</v>
      </c>
      <c r="B69" s="65" t="s">
        <v>190</v>
      </c>
      <c r="C69" s="71">
        <v>1</v>
      </c>
      <c r="D69" s="42" t="s">
        <v>105</v>
      </c>
      <c r="E69" s="61">
        <v>1</v>
      </c>
      <c r="F69" s="59" t="s">
        <v>191</v>
      </c>
      <c r="G69" s="45"/>
      <c r="H69" s="64"/>
      <c r="I69" s="52">
        <f t="shared" si="19"/>
        <v>0</v>
      </c>
      <c r="J69" s="48"/>
      <c r="K69" s="49" t="s">
        <v>37</v>
      </c>
      <c r="L69" s="77">
        <v>1</v>
      </c>
      <c r="M69" s="42" t="s">
        <v>105</v>
      </c>
      <c r="N69" s="61">
        <v>1</v>
      </c>
      <c r="O69" s="59" t="s">
        <v>191</v>
      </c>
      <c r="P69" s="45">
        <v>438</v>
      </c>
      <c r="Q69" s="45">
        <v>52.7</v>
      </c>
      <c r="R69" s="52">
        <f t="shared" si="20"/>
        <v>23.082599999999999</v>
      </c>
      <c r="S69" s="53" t="s">
        <v>37</v>
      </c>
      <c r="T69" s="54"/>
      <c r="U69" s="30">
        <f t="shared" si="21"/>
        <v>-23.082599999999999</v>
      </c>
      <c r="V69" s="68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70">
        <v>0</v>
      </c>
    </row>
    <row r="70" spans="1:33" ht="24" x14ac:dyDescent="0.25">
      <c r="A70" s="39" t="s">
        <v>192</v>
      </c>
      <c r="B70" s="65" t="s">
        <v>193</v>
      </c>
      <c r="C70" s="71">
        <v>0</v>
      </c>
      <c r="D70" s="42" t="s">
        <v>105</v>
      </c>
      <c r="E70" s="61">
        <v>0</v>
      </c>
      <c r="F70" s="59" t="s">
        <v>116</v>
      </c>
      <c r="G70" s="45"/>
      <c r="H70" s="64"/>
      <c r="I70" s="52">
        <f t="shared" si="19"/>
        <v>0</v>
      </c>
      <c r="J70" s="48"/>
      <c r="K70" s="49" t="s">
        <v>37</v>
      </c>
      <c r="L70" s="77">
        <v>0</v>
      </c>
      <c r="M70" s="42" t="s">
        <v>105</v>
      </c>
      <c r="N70" s="61">
        <v>0</v>
      </c>
      <c r="O70" s="59" t="s">
        <v>116</v>
      </c>
      <c r="P70" s="45">
        <v>0</v>
      </c>
      <c r="Q70" s="45">
        <v>0</v>
      </c>
      <c r="R70" s="52">
        <f t="shared" si="20"/>
        <v>0</v>
      </c>
      <c r="S70" s="53" t="s">
        <v>37</v>
      </c>
      <c r="T70" s="54"/>
      <c r="U70" s="30">
        <f t="shared" si="21"/>
        <v>0</v>
      </c>
      <c r="V70" s="68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70">
        <v>0</v>
      </c>
    </row>
    <row r="71" spans="1:33" ht="24" x14ac:dyDescent="0.25">
      <c r="A71" s="39" t="s">
        <v>194</v>
      </c>
      <c r="B71" s="65" t="s">
        <v>195</v>
      </c>
      <c r="C71" s="71">
        <v>1</v>
      </c>
      <c r="D71" s="42" t="s">
        <v>105</v>
      </c>
      <c r="E71" s="61">
        <v>1</v>
      </c>
      <c r="F71" s="59" t="s">
        <v>116</v>
      </c>
      <c r="G71" s="45">
        <v>1</v>
      </c>
      <c r="H71" s="76">
        <v>62000</v>
      </c>
      <c r="I71" s="72">
        <f>H71/1000</f>
        <v>62</v>
      </c>
      <c r="J71" s="73"/>
      <c r="K71" s="27" t="s">
        <v>30</v>
      </c>
      <c r="L71" s="129"/>
      <c r="M71" s="130"/>
      <c r="N71" s="130"/>
      <c r="O71" s="130"/>
      <c r="P71" s="130"/>
      <c r="Q71" s="131"/>
      <c r="R71" s="72">
        <v>1.97142</v>
      </c>
      <c r="S71" s="28" t="s">
        <v>30</v>
      </c>
      <c r="T71" s="29"/>
      <c r="U71" s="30">
        <f t="shared" si="21"/>
        <v>60.028579999999998</v>
      </c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>
        <v>1</v>
      </c>
    </row>
    <row r="72" spans="1:33" ht="48" x14ac:dyDescent="0.25">
      <c r="A72" s="39" t="s">
        <v>196</v>
      </c>
      <c r="B72" s="74" t="s">
        <v>197</v>
      </c>
      <c r="C72" s="135"/>
      <c r="D72" s="136"/>
      <c r="E72" s="136"/>
      <c r="F72" s="136"/>
      <c r="G72" s="136"/>
      <c r="H72" s="137"/>
      <c r="I72" s="66">
        <f>I73+I74+I75+I76+I77+I78+I79</f>
        <v>103.6953</v>
      </c>
      <c r="J72" s="67"/>
      <c r="K72" s="36" t="s">
        <v>198</v>
      </c>
      <c r="L72" s="138"/>
      <c r="M72" s="136"/>
      <c r="N72" s="136"/>
      <c r="O72" s="136"/>
      <c r="P72" s="136"/>
      <c r="Q72" s="137"/>
      <c r="R72" s="66">
        <f>R73+R74+R75+R76+R77+R78+R79</f>
        <v>43.188770000000005</v>
      </c>
      <c r="S72" s="37" t="s">
        <v>198</v>
      </c>
      <c r="T72" s="38"/>
      <c r="U72" s="30">
        <f t="shared" si="21"/>
        <v>60.506529999999998</v>
      </c>
      <c r="V72" s="139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1"/>
    </row>
    <row r="73" spans="1:33" ht="24" x14ac:dyDescent="0.25">
      <c r="A73" s="39" t="s">
        <v>199</v>
      </c>
      <c r="B73" s="65" t="s">
        <v>200</v>
      </c>
      <c r="C73" s="71">
        <v>1</v>
      </c>
      <c r="D73" s="42" t="s">
        <v>105</v>
      </c>
      <c r="E73" s="61">
        <v>1</v>
      </c>
      <c r="F73" s="44" t="s">
        <v>116</v>
      </c>
      <c r="G73" s="45"/>
      <c r="H73" s="64"/>
      <c r="I73" s="52">
        <f t="shared" ref="I73:I78" si="22">ROUND(G73*H73*E73/1000,5)</f>
        <v>0</v>
      </c>
      <c r="J73" s="48"/>
      <c r="K73" s="49" t="s">
        <v>37</v>
      </c>
      <c r="L73" s="77">
        <v>1</v>
      </c>
      <c r="M73" s="42" t="s">
        <v>105</v>
      </c>
      <c r="N73" s="61">
        <v>1</v>
      </c>
      <c r="O73" s="44" t="s">
        <v>116</v>
      </c>
      <c r="P73" s="45">
        <v>1</v>
      </c>
      <c r="Q73" s="45">
        <v>3040.42</v>
      </c>
      <c r="R73" s="52">
        <f t="shared" ref="R73:R78" si="23">ROUND(P73*Q73*N73/1000,5)</f>
        <v>3.0404200000000001</v>
      </c>
      <c r="S73" s="53" t="s">
        <v>37</v>
      </c>
      <c r="T73" s="54"/>
      <c r="U73" s="30">
        <f t="shared" si="21"/>
        <v>-3.0404200000000001</v>
      </c>
      <c r="V73" s="68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70">
        <v>0</v>
      </c>
    </row>
    <row r="74" spans="1:33" ht="24" x14ac:dyDescent="0.25">
      <c r="A74" s="39" t="s">
        <v>201</v>
      </c>
      <c r="B74" s="65" t="s">
        <v>202</v>
      </c>
      <c r="C74" s="71">
        <v>1</v>
      </c>
      <c r="D74" s="42" t="s">
        <v>105</v>
      </c>
      <c r="E74" s="61">
        <v>1</v>
      </c>
      <c r="F74" s="59" t="s">
        <v>116</v>
      </c>
      <c r="G74" s="45"/>
      <c r="H74" s="64"/>
      <c r="I74" s="52">
        <f t="shared" si="22"/>
        <v>0</v>
      </c>
      <c r="J74" s="48"/>
      <c r="K74" s="49" t="s">
        <v>37</v>
      </c>
      <c r="L74" s="77">
        <v>1</v>
      </c>
      <c r="M74" s="42" t="s">
        <v>105</v>
      </c>
      <c r="N74" s="61">
        <v>1</v>
      </c>
      <c r="O74" s="59" t="s">
        <v>116</v>
      </c>
      <c r="P74" s="45">
        <v>1</v>
      </c>
      <c r="Q74" s="45">
        <v>26145.52</v>
      </c>
      <c r="R74" s="52">
        <f t="shared" si="23"/>
        <v>26.145520000000001</v>
      </c>
      <c r="S74" s="53" t="s">
        <v>37</v>
      </c>
      <c r="T74" s="54"/>
      <c r="U74" s="30">
        <f t="shared" si="21"/>
        <v>-26.145520000000001</v>
      </c>
      <c r="V74" s="68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70">
        <v>0</v>
      </c>
    </row>
    <row r="75" spans="1:33" ht="24" x14ac:dyDescent="0.25">
      <c r="A75" s="39" t="s">
        <v>203</v>
      </c>
      <c r="B75" s="65" t="s">
        <v>204</v>
      </c>
      <c r="C75" s="71">
        <v>1</v>
      </c>
      <c r="D75" s="42" t="s">
        <v>105</v>
      </c>
      <c r="E75" s="61">
        <v>1</v>
      </c>
      <c r="F75" s="44" t="s">
        <v>116</v>
      </c>
      <c r="G75" s="45"/>
      <c r="H75" s="64"/>
      <c r="I75" s="52">
        <f t="shared" si="22"/>
        <v>0</v>
      </c>
      <c r="J75" s="48"/>
      <c r="K75" s="49" t="s">
        <v>37</v>
      </c>
      <c r="L75" s="77">
        <v>1</v>
      </c>
      <c r="M75" s="42" t="s">
        <v>105</v>
      </c>
      <c r="N75" s="61">
        <v>1</v>
      </c>
      <c r="O75" s="44" t="s">
        <v>116</v>
      </c>
      <c r="P75" s="45">
        <v>1</v>
      </c>
      <c r="Q75" s="45">
        <v>659.78</v>
      </c>
      <c r="R75" s="52">
        <f t="shared" si="23"/>
        <v>0.65978000000000003</v>
      </c>
      <c r="S75" s="53" t="s">
        <v>37</v>
      </c>
      <c r="T75" s="54"/>
      <c r="U75" s="30">
        <f t="shared" si="21"/>
        <v>-0.65978000000000003</v>
      </c>
      <c r="V75" s="68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70">
        <v>0</v>
      </c>
    </row>
    <row r="76" spans="1:33" ht="24" x14ac:dyDescent="0.25">
      <c r="A76" s="39" t="s">
        <v>205</v>
      </c>
      <c r="B76" s="65" t="s">
        <v>206</v>
      </c>
      <c r="C76" s="71">
        <v>1</v>
      </c>
      <c r="D76" s="42" t="s">
        <v>105</v>
      </c>
      <c r="E76" s="61">
        <v>1</v>
      </c>
      <c r="F76" s="59" t="s">
        <v>116</v>
      </c>
      <c r="G76" s="45">
        <v>5</v>
      </c>
      <c r="H76" s="64">
        <v>5000</v>
      </c>
      <c r="I76" s="52">
        <f t="shared" si="22"/>
        <v>25</v>
      </c>
      <c r="J76" s="48"/>
      <c r="K76" s="49" t="s">
        <v>37</v>
      </c>
      <c r="L76" s="77">
        <v>1</v>
      </c>
      <c r="M76" s="42" t="s">
        <v>105</v>
      </c>
      <c r="N76" s="61">
        <v>1</v>
      </c>
      <c r="O76" s="59" t="s">
        <v>116</v>
      </c>
      <c r="P76" s="45">
        <v>1</v>
      </c>
      <c r="Q76" s="45">
        <v>873.16</v>
      </c>
      <c r="R76" s="52">
        <f t="shared" si="23"/>
        <v>0.87316000000000005</v>
      </c>
      <c r="S76" s="53" t="s">
        <v>37</v>
      </c>
      <c r="T76" s="54"/>
      <c r="U76" s="30">
        <f t="shared" si="21"/>
        <v>24.126840000000001</v>
      </c>
      <c r="V76" s="68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70">
        <v>0</v>
      </c>
    </row>
    <row r="77" spans="1:33" ht="24" x14ac:dyDescent="0.25">
      <c r="A77" s="39" t="s">
        <v>207</v>
      </c>
      <c r="B77" s="65" t="s">
        <v>208</v>
      </c>
      <c r="C77" s="71">
        <v>0</v>
      </c>
      <c r="D77" s="42" t="s">
        <v>105</v>
      </c>
      <c r="E77" s="61">
        <v>0</v>
      </c>
      <c r="F77" s="44" t="s">
        <v>116</v>
      </c>
      <c r="G77" s="45"/>
      <c r="H77" s="64"/>
      <c r="I77" s="52">
        <f t="shared" si="22"/>
        <v>0</v>
      </c>
      <c r="J77" s="48"/>
      <c r="K77" s="49" t="s">
        <v>37</v>
      </c>
      <c r="L77" s="77">
        <v>0</v>
      </c>
      <c r="M77" s="42" t="s">
        <v>105</v>
      </c>
      <c r="N77" s="61">
        <v>0</v>
      </c>
      <c r="O77" s="44" t="s">
        <v>116</v>
      </c>
      <c r="P77" s="45">
        <v>0</v>
      </c>
      <c r="Q77" s="45">
        <v>0</v>
      </c>
      <c r="R77" s="52">
        <f t="shared" si="23"/>
        <v>0</v>
      </c>
      <c r="S77" s="53" t="s">
        <v>37</v>
      </c>
      <c r="T77" s="54"/>
      <c r="U77" s="30">
        <f t="shared" si="21"/>
        <v>0</v>
      </c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70">
        <v>0</v>
      </c>
    </row>
    <row r="78" spans="1:33" x14ac:dyDescent="0.25">
      <c r="A78" s="39" t="s">
        <v>209</v>
      </c>
      <c r="B78" s="65" t="s">
        <v>210</v>
      </c>
      <c r="C78" s="41">
        <v>1</v>
      </c>
      <c r="D78" s="42" t="s">
        <v>59</v>
      </c>
      <c r="E78" s="61">
        <v>1</v>
      </c>
      <c r="F78" s="44" t="s">
        <v>46</v>
      </c>
      <c r="G78" s="45"/>
      <c r="H78" s="57"/>
      <c r="I78" s="52">
        <f t="shared" si="22"/>
        <v>0</v>
      </c>
      <c r="J78" s="48"/>
      <c r="K78" s="49" t="s">
        <v>37</v>
      </c>
      <c r="L78" s="50">
        <v>1</v>
      </c>
      <c r="M78" s="42" t="s">
        <v>59</v>
      </c>
      <c r="N78" s="61">
        <v>1</v>
      </c>
      <c r="O78" s="44" t="s">
        <v>46</v>
      </c>
      <c r="P78" s="45">
        <v>1</v>
      </c>
      <c r="Q78" s="58">
        <v>12174.36</v>
      </c>
      <c r="R78" s="52">
        <f t="shared" si="23"/>
        <v>12.17436</v>
      </c>
      <c r="S78" s="53" t="s">
        <v>37</v>
      </c>
      <c r="T78" s="54"/>
      <c r="U78" s="30">
        <f t="shared" si="21"/>
        <v>-12.17436</v>
      </c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70">
        <v>0</v>
      </c>
    </row>
    <row r="79" spans="1:33" ht="48" x14ac:dyDescent="0.25">
      <c r="A79" s="39" t="s">
        <v>211</v>
      </c>
      <c r="B79" s="65" t="s">
        <v>212</v>
      </c>
      <c r="C79" s="41">
        <v>1</v>
      </c>
      <c r="D79" s="42" t="s">
        <v>105</v>
      </c>
      <c r="E79" s="61">
        <v>1</v>
      </c>
      <c r="F79" s="59" t="s">
        <v>116</v>
      </c>
      <c r="G79" s="45">
        <v>1</v>
      </c>
      <c r="H79" s="78">
        <v>78695.3</v>
      </c>
      <c r="I79" s="72">
        <f>H79/1000</f>
        <v>78.695300000000003</v>
      </c>
      <c r="J79" s="73"/>
      <c r="K79" s="27" t="s">
        <v>30</v>
      </c>
      <c r="L79" s="129"/>
      <c r="M79" s="130"/>
      <c r="N79" s="130"/>
      <c r="O79" s="130"/>
      <c r="P79" s="130"/>
      <c r="Q79" s="131"/>
      <c r="R79" s="72">
        <v>0.29553000000000001</v>
      </c>
      <c r="S79" s="28" t="s">
        <v>30</v>
      </c>
      <c r="T79" s="29"/>
      <c r="U79" s="30">
        <f t="shared" si="21"/>
        <v>78.399770000000004</v>
      </c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>
        <v>1</v>
      </c>
    </row>
    <row r="80" spans="1:33" ht="36" x14ac:dyDescent="0.25">
      <c r="A80" s="39" t="s">
        <v>213</v>
      </c>
      <c r="B80" s="74" t="s">
        <v>214</v>
      </c>
      <c r="C80" s="135"/>
      <c r="D80" s="136"/>
      <c r="E80" s="136"/>
      <c r="F80" s="136"/>
      <c r="G80" s="136"/>
      <c r="H80" s="137"/>
      <c r="I80" s="66">
        <f>I81+I82+I83+I84+I85+I86+I87+I88+I89+I90+I91+I92</f>
        <v>150</v>
      </c>
      <c r="J80" s="67"/>
      <c r="K80" s="36" t="s">
        <v>215</v>
      </c>
      <c r="L80" s="138"/>
      <c r="M80" s="136"/>
      <c r="N80" s="136"/>
      <c r="O80" s="136"/>
      <c r="P80" s="136"/>
      <c r="Q80" s="137"/>
      <c r="R80" s="66">
        <f>R81+R82+R83+R84+R85+R86+R87+R88+R89+R90+R91+R92</f>
        <v>12.724500000000001</v>
      </c>
      <c r="S80" s="37" t="s">
        <v>215</v>
      </c>
      <c r="T80" s="38"/>
      <c r="U80" s="30">
        <f t="shared" si="21"/>
        <v>137.27549999999999</v>
      </c>
      <c r="V80" s="139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1"/>
    </row>
    <row r="81" spans="1:33" ht="24" x14ac:dyDescent="0.25">
      <c r="A81" s="39" t="s">
        <v>216</v>
      </c>
      <c r="B81" s="65" t="s">
        <v>217</v>
      </c>
      <c r="C81" s="71">
        <v>0</v>
      </c>
      <c r="D81" s="42" t="s">
        <v>105</v>
      </c>
      <c r="E81" s="61">
        <v>0</v>
      </c>
      <c r="F81" s="59" t="s">
        <v>116</v>
      </c>
      <c r="G81" s="45"/>
      <c r="H81" s="64"/>
      <c r="I81" s="52">
        <f t="shared" ref="I81:I91" si="24">ROUND(G81*H81*E81/1000,5)</f>
        <v>0</v>
      </c>
      <c r="J81" s="48"/>
      <c r="K81" s="49" t="s">
        <v>37</v>
      </c>
      <c r="L81" s="77">
        <v>0</v>
      </c>
      <c r="M81" s="42" t="s">
        <v>105</v>
      </c>
      <c r="N81" s="61">
        <v>0</v>
      </c>
      <c r="O81" s="59" t="s">
        <v>116</v>
      </c>
      <c r="P81" s="45">
        <v>0</v>
      </c>
      <c r="Q81" s="45">
        <v>0</v>
      </c>
      <c r="R81" s="52">
        <f t="shared" ref="R81:R91" si="25">ROUND(P81*Q81*N81/1000,5)</f>
        <v>0</v>
      </c>
      <c r="S81" s="53" t="s">
        <v>37</v>
      </c>
      <c r="T81" s="54"/>
      <c r="U81" s="30">
        <f t="shared" si="21"/>
        <v>0</v>
      </c>
      <c r="V81" s="68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70">
        <v>0</v>
      </c>
    </row>
    <row r="82" spans="1:33" x14ac:dyDescent="0.25">
      <c r="A82" s="39" t="s">
        <v>218</v>
      </c>
      <c r="B82" s="65" t="s">
        <v>219</v>
      </c>
      <c r="C82" s="71"/>
      <c r="D82" s="42" t="s">
        <v>75</v>
      </c>
      <c r="E82" s="61"/>
      <c r="F82" s="59"/>
      <c r="G82" s="45"/>
      <c r="H82" s="64"/>
      <c r="I82" s="52">
        <f t="shared" si="24"/>
        <v>0</v>
      </c>
      <c r="J82" s="48"/>
      <c r="K82" s="49" t="s">
        <v>37</v>
      </c>
      <c r="L82" s="77"/>
      <c r="M82" s="42" t="s">
        <v>75</v>
      </c>
      <c r="N82" s="61"/>
      <c r="O82" s="59"/>
      <c r="P82" s="45"/>
      <c r="Q82" s="45"/>
      <c r="R82" s="52">
        <f t="shared" si="25"/>
        <v>0</v>
      </c>
      <c r="S82" s="53" t="s">
        <v>37</v>
      </c>
      <c r="T82" s="54"/>
      <c r="U82" s="30">
        <f t="shared" si="21"/>
        <v>0</v>
      </c>
      <c r="V82" s="68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82">
        <v>0</v>
      </c>
    </row>
    <row r="83" spans="1:33" ht="24" x14ac:dyDescent="0.25">
      <c r="A83" s="39" t="s">
        <v>220</v>
      </c>
      <c r="B83" s="65" t="s">
        <v>221</v>
      </c>
      <c r="C83" s="71">
        <v>0</v>
      </c>
      <c r="D83" s="42" t="s">
        <v>105</v>
      </c>
      <c r="E83" s="61">
        <v>0</v>
      </c>
      <c r="F83" s="59" t="s">
        <v>116</v>
      </c>
      <c r="G83" s="45"/>
      <c r="H83" s="64"/>
      <c r="I83" s="52">
        <f t="shared" si="24"/>
        <v>0</v>
      </c>
      <c r="J83" s="48"/>
      <c r="K83" s="49" t="s">
        <v>37</v>
      </c>
      <c r="L83" s="77">
        <v>0</v>
      </c>
      <c r="M83" s="42" t="s">
        <v>105</v>
      </c>
      <c r="N83" s="61">
        <v>0</v>
      </c>
      <c r="O83" s="59" t="s">
        <v>116</v>
      </c>
      <c r="P83" s="45">
        <v>0</v>
      </c>
      <c r="Q83" s="45">
        <v>0</v>
      </c>
      <c r="R83" s="52">
        <f t="shared" si="25"/>
        <v>0</v>
      </c>
      <c r="S83" s="53" t="s">
        <v>37</v>
      </c>
      <c r="T83" s="54"/>
      <c r="U83" s="30">
        <f t="shared" si="21"/>
        <v>0</v>
      </c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70">
        <v>0</v>
      </c>
    </row>
    <row r="84" spans="1:33" ht="24" x14ac:dyDescent="0.25">
      <c r="A84" s="39" t="s">
        <v>222</v>
      </c>
      <c r="B84" s="65" t="s">
        <v>223</v>
      </c>
      <c r="C84" s="71">
        <v>0</v>
      </c>
      <c r="D84" s="42" t="s">
        <v>105</v>
      </c>
      <c r="E84" s="61">
        <v>1</v>
      </c>
      <c r="F84" s="59" t="s">
        <v>116</v>
      </c>
      <c r="G84" s="45"/>
      <c r="H84" s="64"/>
      <c r="I84" s="52">
        <f t="shared" si="24"/>
        <v>0</v>
      </c>
      <c r="J84" s="48"/>
      <c r="K84" s="49" t="s">
        <v>37</v>
      </c>
      <c r="L84" s="77">
        <v>0</v>
      </c>
      <c r="M84" s="42" t="s">
        <v>105</v>
      </c>
      <c r="N84" s="61">
        <v>0</v>
      </c>
      <c r="O84" s="59" t="s">
        <v>116</v>
      </c>
      <c r="P84" s="45">
        <v>0</v>
      </c>
      <c r="Q84" s="45">
        <v>0</v>
      </c>
      <c r="R84" s="52">
        <f t="shared" si="25"/>
        <v>0</v>
      </c>
      <c r="S84" s="53" t="s">
        <v>37</v>
      </c>
      <c r="T84" s="54"/>
      <c r="U84" s="30">
        <f t="shared" si="21"/>
        <v>0</v>
      </c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70">
        <v>0</v>
      </c>
    </row>
    <row r="85" spans="1:33" ht="24" x14ac:dyDescent="0.25">
      <c r="A85" s="39" t="s">
        <v>224</v>
      </c>
      <c r="B85" s="65" t="s">
        <v>225</v>
      </c>
      <c r="C85" s="71">
        <v>0</v>
      </c>
      <c r="D85" s="42" t="s">
        <v>105</v>
      </c>
      <c r="E85" s="61">
        <v>1</v>
      </c>
      <c r="F85" s="59" t="s">
        <v>116</v>
      </c>
      <c r="G85" s="45"/>
      <c r="H85" s="64"/>
      <c r="I85" s="52">
        <f t="shared" si="24"/>
        <v>0</v>
      </c>
      <c r="J85" s="48"/>
      <c r="K85" s="49" t="s">
        <v>37</v>
      </c>
      <c r="L85" s="77">
        <v>0</v>
      </c>
      <c r="M85" s="42" t="s">
        <v>105</v>
      </c>
      <c r="N85" s="61">
        <v>0</v>
      </c>
      <c r="O85" s="59" t="s">
        <v>116</v>
      </c>
      <c r="P85" s="45">
        <v>0</v>
      </c>
      <c r="Q85" s="45">
        <v>0</v>
      </c>
      <c r="R85" s="52">
        <f t="shared" si="25"/>
        <v>0</v>
      </c>
      <c r="S85" s="53" t="s">
        <v>37</v>
      </c>
      <c r="T85" s="54"/>
      <c r="U85" s="30">
        <f t="shared" si="21"/>
        <v>0</v>
      </c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70">
        <v>0</v>
      </c>
    </row>
    <row r="86" spans="1:33" x14ac:dyDescent="0.25">
      <c r="A86" s="39" t="s">
        <v>226</v>
      </c>
      <c r="B86" s="65" t="s">
        <v>227</v>
      </c>
      <c r="C86" s="71"/>
      <c r="D86" s="42" t="s">
        <v>75</v>
      </c>
      <c r="E86" s="61"/>
      <c r="F86" s="59"/>
      <c r="G86" s="45"/>
      <c r="H86" s="64"/>
      <c r="I86" s="52">
        <f t="shared" si="24"/>
        <v>0</v>
      </c>
      <c r="J86" s="48"/>
      <c r="K86" s="49" t="s">
        <v>37</v>
      </c>
      <c r="L86" s="77"/>
      <c r="M86" s="42" t="s">
        <v>75</v>
      </c>
      <c r="N86" s="61"/>
      <c r="O86" s="59"/>
      <c r="P86" s="45"/>
      <c r="Q86" s="45"/>
      <c r="R86" s="52">
        <f t="shared" si="25"/>
        <v>0</v>
      </c>
      <c r="S86" s="53" t="s">
        <v>37</v>
      </c>
      <c r="T86" s="54"/>
      <c r="U86" s="30">
        <f t="shared" si="21"/>
        <v>0</v>
      </c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70">
        <v>0</v>
      </c>
    </row>
    <row r="87" spans="1:33" ht="36" x14ac:dyDescent="0.25">
      <c r="A87" s="39" t="s">
        <v>228</v>
      </c>
      <c r="B87" s="65" t="s">
        <v>229</v>
      </c>
      <c r="C87" s="71">
        <v>1</v>
      </c>
      <c r="D87" s="42" t="s">
        <v>105</v>
      </c>
      <c r="E87" s="61">
        <v>1</v>
      </c>
      <c r="F87" s="59" t="s">
        <v>116</v>
      </c>
      <c r="G87" s="45"/>
      <c r="H87" s="64"/>
      <c r="I87" s="52">
        <f t="shared" si="24"/>
        <v>0</v>
      </c>
      <c r="J87" s="48"/>
      <c r="K87" s="49" t="s">
        <v>37</v>
      </c>
      <c r="L87" s="77">
        <v>0</v>
      </c>
      <c r="M87" s="42" t="s">
        <v>105</v>
      </c>
      <c r="N87" s="61">
        <v>0</v>
      </c>
      <c r="O87" s="59" t="s">
        <v>116</v>
      </c>
      <c r="P87" s="45">
        <v>0</v>
      </c>
      <c r="Q87" s="45">
        <v>0</v>
      </c>
      <c r="R87" s="52">
        <f t="shared" si="25"/>
        <v>0</v>
      </c>
      <c r="S87" s="53" t="s">
        <v>37</v>
      </c>
      <c r="T87" s="54"/>
      <c r="U87" s="30">
        <f t="shared" si="21"/>
        <v>0</v>
      </c>
      <c r="V87" s="68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70">
        <v>0</v>
      </c>
    </row>
    <row r="88" spans="1:33" ht="24" x14ac:dyDescent="0.25">
      <c r="A88" s="39" t="s">
        <v>230</v>
      </c>
      <c r="B88" s="65" t="s">
        <v>231</v>
      </c>
      <c r="C88" s="71">
        <v>0</v>
      </c>
      <c r="D88" s="42" t="s">
        <v>105</v>
      </c>
      <c r="E88" s="61">
        <v>0</v>
      </c>
      <c r="F88" s="59" t="s">
        <v>116</v>
      </c>
      <c r="G88" s="45"/>
      <c r="H88" s="64"/>
      <c r="I88" s="52">
        <f t="shared" si="24"/>
        <v>0</v>
      </c>
      <c r="J88" s="48"/>
      <c r="K88" s="49" t="s">
        <v>37</v>
      </c>
      <c r="L88" s="77">
        <v>0</v>
      </c>
      <c r="M88" s="42" t="s">
        <v>105</v>
      </c>
      <c r="N88" s="61">
        <v>0</v>
      </c>
      <c r="O88" s="59" t="s">
        <v>116</v>
      </c>
      <c r="P88" s="45">
        <v>0</v>
      </c>
      <c r="Q88" s="45">
        <v>0</v>
      </c>
      <c r="R88" s="52">
        <f t="shared" si="25"/>
        <v>0</v>
      </c>
      <c r="S88" s="53" t="s">
        <v>37</v>
      </c>
      <c r="T88" s="54"/>
      <c r="U88" s="30">
        <f t="shared" si="21"/>
        <v>0</v>
      </c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70">
        <v>0</v>
      </c>
    </row>
    <row r="89" spans="1:33" ht="24" x14ac:dyDescent="0.25">
      <c r="A89" s="39" t="s">
        <v>232</v>
      </c>
      <c r="B89" s="65" t="s">
        <v>233</v>
      </c>
      <c r="C89" s="71">
        <v>0</v>
      </c>
      <c r="D89" s="42" t="s">
        <v>105</v>
      </c>
      <c r="E89" s="61">
        <v>0</v>
      </c>
      <c r="F89" s="59" t="s">
        <v>116</v>
      </c>
      <c r="G89" s="45"/>
      <c r="H89" s="64"/>
      <c r="I89" s="52">
        <f t="shared" si="24"/>
        <v>0</v>
      </c>
      <c r="J89" s="48"/>
      <c r="K89" s="49" t="s">
        <v>37</v>
      </c>
      <c r="L89" s="77">
        <v>0</v>
      </c>
      <c r="M89" s="42" t="s">
        <v>105</v>
      </c>
      <c r="N89" s="61">
        <v>0</v>
      </c>
      <c r="O89" s="59" t="s">
        <v>116</v>
      </c>
      <c r="P89" s="45">
        <v>0</v>
      </c>
      <c r="Q89" s="45">
        <v>0</v>
      </c>
      <c r="R89" s="52">
        <f t="shared" si="25"/>
        <v>0</v>
      </c>
      <c r="S89" s="53" t="s">
        <v>37</v>
      </c>
      <c r="T89" s="54"/>
      <c r="U89" s="30">
        <f t="shared" si="21"/>
        <v>0</v>
      </c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70">
        <v>0</v>
      </c>
    </row>
    <row r="90" spans="1:33" ht="24" x14ac:dyDescent="0.25">
      <c r="A90" s="39" t="s">
        <v>234</v>
      </c>
      <c r="B90" s="65" t="s">
        <v>235</v>
      </c>
      <c r="C90" s="71"/>
      <c r="D90" s="42" t="s">
        <v>75</v>
      </c>
      <c r="E90" s="61"/>
      <c r="F90" s="59"/>
      <c r="G90" s="45"/>
      <c r="H90" s="64"/>
      <c r="I90" s="52">
        <f t="shared" si="24"/>
        <v>0</v>
      </c>
      <c r="J90" s="48"/>
      <c r="K90" s="49" t="s">
        <v>37</v>
      </c>
      <c r="L90" s="77"/>
      <c r="M90" s="42" t="s">
        <v>75</v>
      </c>
      <c r="N90" s="61"/>
      <c r="O90" s="59"/>
      <c r="P90" s="45"/>
      <c r="Q90" s="45"/>
      <c r="R90" s="52">
        <f t="shared" si="25"/>
        <v>0</v>
      </c>
      <c r="S90" s="53" t="s">
        <v>37</v>
      </c>
      <c r="T90" s="54"/>
      <c r="U90" s="30">
        <f t="shared" si="21"/>
        <v>0</v>
      </c>
      <c r="V90" s="68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70">
        <v>0</v>
      </c>
    </row>
    <row r="91" spans="1:33" ht="24" x14ac:dyDescent="0.25">
      <c r="A91" s="39" t="s">
        <v>236</v>
      </c>
      <c r="B91" s="65" t="s">
        <v>237</v>
      </c>
      <c r="C91" s="71">
        <v>0</v>
      </c>
      <c r="D91" s="42" t="s">
        <v>105</v>
      </c>
      <c r="E91" s="61">
        <v>0</v>
      </c>
      <c r="F91" s="59" t="s">
        <v>116</v>
      </c>
      <c r="G91" s="45"/>
      <c r="H91" s="64"/>
      <c r="I91" s="52">
        <f t="shared" si="24"/>
        <v>0</v>
      </c>
      <c r="J91" s="48"/>
      <c r="K91" s="49" t="s">
        <v>37</v>
      </c>
      <c r="L91" s="77">
        <v>1</v>
      </c>
      <c r="M91" s="42" t="s">
        <v>105</v>
      </c>
      <c r="N91" s="61">
        <v>1</v>
      </c>
      <c r="O91" s="59" t="s">
        <v>116</v>
      </c>
      <c r="P91" s="45">
        <v>1</v>
      </c>
      <c r="Q91" s="45">
        <v>12724.5</v>
      </c>
      <c r="R91" s="52">
        <f t="shared" si="25"/>
        <v>12.724500000000001</v>
      </c>
      <c r="S91" s="53" t="s">
        <v>37</v>
      </c>
      <c r="T91" s="54"/>
      <c r="U91" s="30">
        <f t="shared" si="21"/>
        <v>-12.724500000000001</v>
      </c>
      <c r="V91" s="68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70">
        <v>0</v>
      </c>
    </row>
    <row r="92" spans="1:33" ht="36" x14ac:dyDescent="0.25">
      <c r="A92" s="39" t="s">
        <v>238</v>
      </c>
      <c r="B92" s="65" t="s">
        <v>239</v>
      </c>
      <c r="C92" s="71">
        <v>0</v>
      </c>
      <c r="D92" s="42" t="s">
        <v>113</v>
      </c>
      <c r="E92" s="61">
        <v>1</v>
      </c>
      <c r="F92" s="59" t="s">
        <v>116</v>
      </c>
      <c r="G92" s="45">
        <v>1</v>
      </c>
      <c r="H92" s="64">
        <v>150000</v>
      </c>
      <c r="I92" s="72">
        <f>H92/1000</f>
        <v>150</v>
      </c>
      <c r="J92" s="73"/>
      <c r="K92" s="27" t="s">
        <v>30</v>
      </c>
      <c r="L92" s="129"/>
      <c r="M92" s="130"/>
      <c r="N92" s="130"/>
      <c r="O92" s="130"/>
      <c r="P92" s="130"/>
      <c r="Q92" s="131"/>
      <c r="R92" s="72">
        <v>0</v>
      </c>
      <c r="S92" s="28" t="s">
        <v>30</v>
      </c>
      <c r="T92" s="29"/>
      <c r="U92" s="30">
        <f t="shared" si="21"/>
        <v>150</v>
      </c>
      <c r="V92" s="31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>
        <v>0</v>
      </c>
    </row>
    <row r="93" spans="1:33" ht="36" x14ac:dyDescent="0.25">
      <c r="A93" s="39" t="s">
        <v>240</v>
      </c>
      <c r="B93" s="74" t="s">
        <v>241</v>
      </c>
      <c r="C93" s="135"/>
      <c r="D93" s="136"/>
      <c r="E93" s="136"/>
      <c r="F93" s="136"/>
      <c r="G93" s="136"/>
      <c r="H93" s="137"/>
      <c r="I93" s="66">
        <f>I94+I95+I96+I97</f>
        <v>135</v>
      </c>
      <c r="J93" s="67"/>
      <c r="K93" s="36" t="s">
        <v>242</v>
      </c>
      <c r="L93" s="138"/>
      <c r="M93" s="136"/>
      <c r="N93" s="136"/>
      <c r="O93" s="136"/>
      <c r="P93" s="136"/>
      <c r="Q93" s="137"/>
      <c r="R93" s="66">
        <f>R94+R95+R96+R97</f>
        <v>0</v>
      </c>
      <c r="S93" s="37" t="s">
        <v>242</v>
      </c>
      <c r="T93" s="38"/>
      <c r="U93" s="30">
        <f t="shared" si="21"/>
        <v>135</v>
      </c>
      <c r="V93" s="139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  <c r="AG93" s="141"/>
    </row>
    <row r="94" spans="1:33" ht="24" x14ac:dyDescent="0.25">
      <c r="A94" s="39" t="s">
        <v>243</v>
      </c>
      <c r="B94" s="65" t="s">
        <v>244</v>
      </c>
      <c r="C94" s="71">
        <v>1</v>
      </c>
      <c r="D94" s="42" t="s">
        <v>105</v>
      </c>
      <c r="E94" s="61">
        <v>1</v>
      </c>
      <c r="F94" s="59" t="s">
        <v>116</v>
      </c>
      <c r="G94" s="45">
        <v>1</v>
      </c>
      <c r="H94" s="64">
        <v>40000</v>
      </c>
      <c r="I94" s="52">
        <f t="shared" ref="I94:I97" si="26">ROUND(G94*H94*E94/1000,5)</f>
        <v>40</v>
      </c>
      <c r="J94" s="48"/>
      <c r="K94" s="49" t="s">
        <v>37</v>
      </c>
      <c r="L94" s="77">
        <v>0</v>
      </c>
      <c r="M94" s="42" t="s">
        <v>105</v>
      </c>
      <c r="N94" s="61">
        <v>0</v>
      </c>
      <c r="O94" s="59" t="s">
        <v>116</v>
      </c>
      <c r="P94" s="45">
        <v>0</v>
      </c>
      <c r="Q94" s="45">
        <v>0</v>
      </c>
      <c r="R94" s="52">
        <f t="shared" ref="R94:R97" si="27">ROUND(P94*Q94*N94/1000,5)</f>
        <v>0</v>
      </c>
      <c r="S94" s="53" t="s">
        <v>37</v>
      </c>
      <c r="T94" s="54"/>
      <c r="U94" s="30">
        <f t="shared" si="21"/>
        <v>40</v>
      </c>
      <c r="V94" s="68"/>
      <c r="W94" s="69"/>
      <c r="X94" s="69"/>
      <c r="Y94" s="69"/>
      <c r="Z94" s="70">
        <v>1</v>
      </c>
      <c r="AA94" s="69"/>
      <c r="AB94" s="69"/>
      <c r="AC94" s="69"/>
      <c r="AD94" s="69"/>
      <c r="AE94" s="69"/>
      <c r="AF94" s="69"/>
      <c r="AG94" s="70"/>
    </row>
    <row r="95" spans="1:33" ht="24" x14ac:dyDescent="0.25">
      <c r="A95" s="39" t="s">
        <v>245</v>
      </c>
      <c r="B95" s="65" t="s">
        <v>246</v>
      </c>
      <c r="C95" s="71">
        <v>1</v>
      </c>
      <c r="D95" s="42" t="s">
        <v>105</v>
      </c>
      <c r="E95" s="61">
        <v>1</v>
      </c>
      <c r="F95" s="59" t="s">
        <v>116</v>
      </c>
      <c r="G95" s="45">
        <v>1</v>
      </c>
      <c r="H95" s="64">
        <v>40000</v>
      </c>
      <c r="I95" s="52">
        <f t="shared" si="26"/>
        <v>40</v>
      </c>
      <c r="J95" s="48"/>
      <c r="K95" s="49" t="s">
        <v>37</v>
      </c>
      <c r="L95" s="77">
        <v>0</v>
      </c>
      <c r="M95" s="42" t="s">
        <v>105</v>
      </c>
      <c r="N95" s="61">
        <v>0</v>
      </c>
      <c r="O95" s="59" t="s">
        <v>247</v>
      </c>
      <c r="P95" s="45">
        <v>0</v>
      </c>
      <c r="Q95" s="45">
        <v>0</v>
      </c>
      <c r="R95" s="52">
        <f t="shared" si="27"/>
        <v>0</v>
      </c>
      <c r="S95" s="53" t="s">
        <v>37</v>
      </c>
      <c r="T95" s="54"/>
      <c r="U95" s="30">
        <f t="shared" si="21"/>
        <v>40</v>
      </c>
      <c r="V95" s="68"/>
      <c r="W95" s="69"/>
      <c r="X95" s="69"/>
      <c r="Y95" s="69"/>
      <c r="Z95" s="70">
        <v>1</v>
      </c>
      <c r="AA95" s="69"/>
      <c r="AB95" s="69"/>
      <c r="AC95" s="69"/>
      <c r="AD95" s="69"/>
      <c r="AE95" s="69"/>
      <c r="AF95" s="69"/>
      <c r="AG95" s="70"/>
    </row>
    <row r="96" spans="1:33" ht="24" x14ac:dyDescent="0.25">
      <c r="A96" s="39" t="s">
        <v>248</v>
      </c>
      <c r="B96" s="65" t="s">
        <v>249</v>
      </c>
      <c r="C96" s="71">
        <v>1</v>
      </c>
      <c r="D96" s="42" t="s">
        <v>105</v>
      </c>
      <c r="E96" s="61">
        <v>1</v>
      </c>
      <c r="F96" s="59" t="s">
        <v>116</v>
      </c>
      <c r="G96" s="45">
        <v>1</v>
      </c>
      <c r="H96" s="64">
        <v>55000</v>
      </c>
      <c r="I96" s="52">
        <f t="shared" si="26"/>
        <v>55</v>
      </c>
      <c r="J96" s="48"/>
      <c r="K96" s="49" t="s">
        <v>37</v>
      </c>
      <c r="L96" s="77">
        <v>0</v>
      </c>
      <c r="M96" s="42" t="s">
        <v>105</v>
      </c>
      <c r="N96" s="61">
        <v>0</v>
      </c>
      <c r="O96" s="59" t="s">
        <v>116</v>
      </c>
      <c r="P96" s="45">
        <v>0</v>
      </c>
      <c r="Q96" s="45">
        <v>0</v>
      </c>
      <c r="R96" s="52">
        <f t="shared" si="27"/>
        <v>0</v>
      </c>
      <c r="S96" s="53" t="s">
        <v>37</v>
      </c>
      <c r="T96" s="54"/>
      <c r="U96" s="30">
        <f t="shared" si="21"/>
        <v>55</v>
      </c>
      <c r="V96" s="68"/>
      <c r="W96" s="69"/>
      <c r="X96" s="69"/>
      <c r="Y96" s="69"/>
      <c r="Z96" s="70">
        <v>1</v>
      </c>
      <c r="AA96" s="69"/>
      <c r="AB96" s="69"/>
      <c r="AC96" s="69"/>
      <c r="AD96" s="69"/>
      <c r="AE96" s="69"/>
      <c r="AF96" s="69"/>
      <c r="AG96" s="70"/>
    </row>
    <row r="97" spans="1:33" ht="24" x14ac:dyDescent="0.25">
      <c r="A97" s="39" t="s">
        <v>250</v>
      </c>
      <c r="B97" s="65" t="s">
        <v>251</v>
      </c>
      <c r="C97" s="71">
        <v>0</v>
      </c>
      <c r="D97" s="42" t="s">
        <v>105</v>
      </c>
      <c r="E97" s="61">
        <v>0</v>
      </c>
      <c r="F97" s="59" t="s">
        <v>116</v>
      </c>
      <c r="G97" s="45"/>
      <c r="H97" s="64"/>
      <c r="I97" s="52">
        <f t="shared" si="26"/>
        <v>0</v>
      </c>
      <c r="J97" s="48"/>
      <c r="K97" s="49" t="s">
        <v>37</v>
      </c>
      <c r="L97" s="77">
        <v>0</v>
      </c>
      <c r="M97" s="42" t="s">
        <v>105</v>
      </c>
      <c r="N97" s="61">
        <v>0</v>
      </c>
      <c r="O97" s="59" t="s">
        <v>116</v>
      </c>
      <c r="P97" s="45">
        <v>0</v>
      </c>
      <c r="Q97" s="45">
        <v>0</v>
      </c>
      <c r="R97" s="52">
        <f t="shared" si="27"/>
        <v>0</v>
      </c>
      <c r="S97" s="53" t="s">
        <v>37</v>
      </c>
      <c r="T97" s="54"/>
      <c r="U97" s="30">
        <f t="shared" si="21"/>
        <v>0</v>
      </c>
      <c r="V97" s="68"/>
      <c r="W97" s="69"/>
      <c r="X97" s="69"/>
      <c r="Y97" s="69"/>
      <c r="Z97" s="69"/>
      <c r="AA97" s="69"/>
      <c r="AB97" s="83"/>
      <c r="AC97" s="69"/>
      <c r="AD97" s="69"/>
      <c r="AE97" s="69"/>
      <c r="AF97" s="69"/>
      <c r="AG97" s="70">
        <v>0</v>
      </c>
    </row>
    <row r="98" spans="1:33" ht="30" x14ac:dyDescent="0.25">
      <c r="A98" s="39" t="s">
        <v>252</v>
      </c>
      <c r="B98" s="74" t="s">
        <v>253</v>
      </c>
      <c r="C98" s="135"/>
      <c r="D98" s="136"/>
      <c r="E98" s="136"/>
      <c r="F98" s="136"/>
      <c r="G98" s="136"/>
      <c r="H98" s="137"/>
      <c r="I98" s="66">
        <f>SUM(I99:I103)</f>
        <v>0</v>
      </c>
      <c r="J98" s="67"/>
      <c r="K98" s="36" t="s">
        <v>254</v>
      </c>
      <c r="L98" s="138"/>
      <c r="M98" s="136"/>
      <c r="N98" s="136"/>
      <c r="O98" s="136"/>
      <c r="P98" s="136"/>
      <c r="Q98" s="137"/>
      <c r="R98" s="66">
        <f>SUM(R99:R103)</f>
        <v>0</v>
      </c>
      <c r="S98" s="37" t="s">
        <v>254</v>
      </c>
      <c r="T98" s="38"/>
      <c r="U98" s="30">
        <f t="shared" si="21"/>
        <v>0</v>
      </c>
      <c r="V98" s="139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  <c r="AG98" s="141"/>
    </row>
    <row r="99" spans="1:33" ht="24" x14ac:dyDescent="0.25">
      <c r="A99" s="39" t="s">
        <v>255</v>
      </c>
      <c r="B99" s="65" t="s">
        <v>256</v>
      </c>
      <c r="C99" s="71">
        <v>0</v>
      </c>
      <c r="D99" s="42" t="s">
        <v>105</v>
      </c>
      <c r="E99" s="61">
        <v>0</v>
      </c>
      <c r="F99" s="59" t="s">
        <v>116</v>
      </c>
      <c r="G99" s="45"/>
      <c r="H99" s="64"/>
      <c r="I99" s="52">
        <f t="shared" ref="I99:I102" si="28">ROUND(G99*H99*E99/1000,5)</f>
        <v>0</v>
      </c>
      <c r="J99" s="48"/>
      <c r="K99" s="49" t="s">
        <v>37</v>
      </c>
      <c r="L99" s="77">
        <v>0</v>
      </c>
      <c r="M99" s="42" t="s">
        <v>105</v>
      </c>
      <c r="N99" s="61">
        <v>0</v>
      </c>
      <c r="O99" s="59" t="s">
        <v>116</v>
      </c>
      <c r="P99" s="45">
        <v>0</v>
      </c>
      <c r="Q99" s="45">
        <v>0</v>
      </c>
      <c r="R99" s="52">
        <f t="shared" ref="R99:R102" si="29">ROUND(P99*Q99*N99/1000,5)</f>
        <v>0</v>
      </c>
      <c r="S99" s="53" t="s">
        <v>37</v>
      </c>
      <c r="T99" s="54"/>
      <c r="U99" s="30">
        <f t="shared" si="21"/>
        <v>0</v>
      </c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70">
        <v>0</v>
      </c>
    </row>
    <row r="100" spans="1:33" ht="24" x14ac:dyDescent="0.25">
      <c r="A100" s="39" t="s">
        <v>257</v>
      </c>
      <c r="B100" s="65" t="s">
        <v>258</v>
      </c>
      <c r="C100" s="71">
        <v>0</v>
      </c>
      <c r="D100" s="42" t="s">
        <v>105</v>
      </c>
      <c r="E100" s="61">
        <v>0</v>
      </c>
      <c r="F100" s="59" t="s">
        <v>116</v>
      </c>
      <c r="G100" s="45"/>
      <c r="H100" s="64"/>
      <c r="I100" s="52">
        <f t="shared" si="28"/>
        <v>0</v>
      </c>
      <c r="J100" s="48"/>
      <c r="K100" s="49" t="s">
        <v>37</v>
      </c>
      <c r="L100" s="77">
        <v>0</v>
      </c>
      <c r="M100" s="42" t="s">
        <v>105</v>
      </c>
      <c r="N100" s="61">
        <v>0</v>
      </c>
      <c r="O100" s="59" t="s">
        <v>116</v>
      </c>
      <c r="P100" s="45">
        <v>0</v>
      </c>
      <c r="Q100" s="45">
        <v>0</v>
      </c>
      <c r="R100" s="52">
        <f t="shared" si="29"/>
        <v>0</v>
      </c>
      <c r="S100" s="53" t="s">
        <v>37</v>
      </c>
      <c r="T100" s="54"/>
      <c r="U100" s="30">
        <f t="shared" si="21"/>
        <v>0</v>
      </c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70">
        <v>0</v>
      </c>
    </row>
    <row r="101" spans="1:33" ht="24" x14ac:dyDescent="0.25">
      <c r="A101" s="39" t="s">
        <v>259</v>
      </c>
      <c r="B101" s="65" t="s">
        <v>260</v>
      </c>
      <c r="C101" s="71">
        <v>0</v>
      </c>
      <c r="D101" s="42" t="s">
        <v>105</v>
      </c>
      <c r="E101" s="61">
        <v>0</v>
      </c>
      <c r="F101" s="59" t="s">
        <v>116</v>
      </c>
      <c r="G101" s="45"/>
      <c r="H101" s="64"/>
      <c r="I101" s="52">
        <f t="shared" si="28"/>
        <v>0</v>
      </c>
      <c r="J101" s="48"/>
      <c r="K101" s="49" t="s">
        <v>37</v>
      </c>
      <c r="L101" s="77">
        <v>0</v>
      </c>
      <c r="M101" s="42" t="s">
        <v>105</v>
      </c>
      <c r="N101" s="61">
        <v>0</v>
      </c>
      <c r="O101" s="59" t="s">
        <v>116</v>
      </c>
      <c r="P101" s="45">
        <v>0</v>
      </c>
      <c r="Q101" s="45">
        <v>0</v>
      </c>
      <c r="R101" s="52">
        <f t="shared" si="29"/>
        <v>0</v>
      </c>
      <c r="S101" s="53" t="s">
        <v>37</v>
      </c>
      <c r="T101" s="54"/>
      <c r="U101" s="30">
        <f t="shared" si="21"/>
        <v>0</v>
      </c>
      <c r="V101" s="68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70">
        <v>0</v>
      </c>
    </row>
    <row r="102" spans="1:33" ht="36" x14ac:dyDescent="0.25">
      <c r="A102" s="39" t="s">
        <v>261</v>
      </c>
      <c r="B102" s="65" t="s">
        <v>262</v>
      </c>
      <c r="C102" s="71">
        <v>0</v>
      </c>
      <c r="D102" s="42" t="s">
        <v>105</v>
      </c>
      <c r="E102" s="61">
        <v>0</v>
      </c>
      <c r="F102" s="59" t="s">
        <v>116</v>
      </c>
      <c r="G102" s="45"/>
      <c r="H102" s="64"/>
      <c r="I102" s="52">
        <f t="shared" si="28"/>
        <v>0</v>
      </c>
      <c r="J102" s="48"/>
      <c r="K102" s="49" t="s">
        <v>37</v>
      </c>
      <c r="L102" s="77">
        <v>0</v>
      </c>
      <c r="M102" s="42" t="s">
        <v>105</v>
      </c>
      <c r="N102" s="61">
        <v>0</v>
      </c>
      <c r="O102" s="59" t="s">
        <v>116</v>
      </c>
      <c r="P102" s="45">
        <v>0</v>
      </c>
      <c r="Q102" s="45">
        <v>0</v>
      </c>
      <c r="R102" s="52">
        <f t="shared" si="29"/>
        <v>0</v>
      </c>
      <c r="S102" s="53" t="s">
        <v>37</v>
      </c>
      <c r="T102" s="54"/>
      <c r="U102" s="30">
        <f t="shared" si="21"/>
        <v>0</v>
      </c>
      <c r="V102" s="68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70">
        <v>0</v>
      </c>
    </row>
    <row r="103" spans="1:33" x14ac:dyDescent="0.25">
      <c r="A103" s="39" t="s">
        <v>263</v>
      </c>
      <c r="B103" s="65" t="s">
        <v>264</v>
      </c>
      <c r="C103" s="71">
        <v>0</v>
      </c>
      <c r="D103" s="42" t="s">
        <v>113</v>
      </c>
      <c r="E103" s="61">
        <v>0</v>
      </c>
      <c r="F103" s="59" t="s">
        <v>116</v>
      </c>
      <c r="G103" s="45"/>
      <c r="H103" s="64"/>
      <c r="I103" s="72">
        <v>0</v>
      </c>
      <c r="J103" s="73"/>
      <c r="K103" s="27" t="s">
        <v>30</v>
      </c>
      <c r="L103" s="129"/>
      <c r="M103" s="130"/>
      <c r="N103" s="130"/>
      <c r="O103" s="130"/>
      <c r="P103" s="130"/>
      <c r="Q103" s="131"/>
      <c r="R103" s="72">
        <v>0</v>
      </c>
      <c r="S103" s="28" t="s">
        <v>30</v>
      </c>
      <c r="T103" s="29"/>
      <c r="U103" s="30">
        <f t="shared" si="21"/>
        <v>0</v>
      </c>
      <c r="V103" s="31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>
        <v>0</v>
      </c>
    </row>
    <row r="104" spans="1:33" ht="60" x14ac:dyDescent="0.25">
      <c r="A104" s="39" t="s">
        <v>265</v>
      </c>
      <c r="B104" s="74" t="s">
        <v>266</v>
      </c>
      <c r="C104" s="135"/>
      <c r="D104" s="136"/>
      <c r="E104" s="136"/>
      <c r="F104" s="136"/>
      <c r="G104" s="136"/>
      <c r="H104" s="137"/>
      <c r="I104" s="66">
        <f>SUM(I105:I133)</f>
        <v>3842.5</v>
      </c>
      <c r="J104" s="67"/>
      <c r="K104" s="36" t="s">
        <v>267</v>
      </c>
      <c r="L104" s="138"/>
      <c r="M104" s="136"/>
      <c r="N104" s="136"/>
      <c r="O104" s="136"/>
      <c r="P104" s="136"/>
      <c r="Q104" s="137"/>
      <c r="R104" s="66">
        <f>SUM(R105:R133)</f>
        <v>747.14364</v>
      </c>
      <c r="S104" s="37" t="s">
        <v>267</v>
      </c>
      <c r="T104" s="38"/>
      <c r="U104" s="30">
        <f t="shared" si="21"/>
        <v>3095.3563599999998</v>
      </c>
      <c r="V104" s="139"/>
      <c r="W104" s="140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1"/>
    </row>
    <row r="105" spans="1:33" ht="24" x14ac:dyDescent="0.25">
      <c r="A105" s="39" t="s">
        <v>268</v>
      </c>
      <c r="B105" s="65" t="s">
        <v>269</v>
      </c>
      <c r="C105" s="71">
        <v>1</v>
      </c>
      <c r="D105" s="42" t="s">
        <v>59</v>
      </c>
      <c r="E105" s="61">
        <v>1</v>
      </c>
      <c r="F105" s="59" t="s">
        <v>116</v>
      </c>
      <c r="G105" s="45">
        <v>4</v>
      </c>
      <c r="H105" s="64">
        <v>2000</v>
      </c>
      <c r="I105" s="52">
        <f t="shared" ref="I105:I132" si="30">ROUND(G105*H105*E105/1000,5)</f>
        <v>8</v>
      </c>
      <c r="J105" s="48"/>
      <c r="K105" s="49" t="s">
        <v>37</v>
      </c>
      <c r="L105" s="77">
        <v>1</v>
      </c>
      <c r="M105" s="42" t="s">
        <v>59</v>
      </c>
      <c r="N105" s="61">
        <v>1</v>
      </c>
      <c r="O105" s="59" t="s">
        <v>116</v>
      </c>
      <c r="P105" s="45">
        <v>1</v>
      </c>
      <c r="Q105" s="45">
        <v>871.04</v>
      </c>
      <c r="R105" s="52">
        <f t="shared" ref="R105:R120" si="31">ROUND(P105*Q105*N105/1000,5)</f>
        <v>0.87104000000000004</v>
      </c>
      <c r="S105" s="53" t="s">
        <v>37</v>
      </c>
      <c r="T105" s="54"/>
      <c r="U105" s="30">
        <f t="shared" si="21"/>
        <v>7.1289600000000002</v>
      </c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70">
        <v>0</v>
      </c>
    </row>
    <row r="106" spans="1:33" ht="36" x14ac:dyDescent="0.25">
      <c r="A106" s="39" t="s">
        <v>270</v>
      </c>
      <c r="B106" s="65" t="s">
        <v>271</v>
      </c>
      <c r="C106" s="71">
        <v>1</v>
      </c>
      <c r="D106" s="42" t="s">
        <v>272</v>
      </c>
      <c r="E106" s="61">
        <v>1</v>
      </c>
      <c r="F106" s="59" t="s">
        <v>116</v>
      </c>
      <c r="G106" s="45">
        <v>1</v>
      </c>
      <c r="H106" s="64">
        <v>100000</v>
      </c>
      <c r="I106" s="52">
        <f t="shared" si="30"/>
        <v>100</v>
      </c>
      <c r="J106" s="48"/>
      <c r="K106" s="49" t="s">
        <v>37</v>
      </c>
      <c r="L106" s="77">
        <v>1</v>
      </c>
      <c r="M106" s="42" t="s">
        <v>272</v>
      </c>
      <c r="N106" s="61">
        <v>1</v>
      </c>
      <c r="O106" s="59" t="s">
        <v>116</v>
      </c>
      <c r="P106" s="45">
        <v>1</v>
      </c>
      <c r="Q106" s="45">
        <v>191922.75</v>
      </c>
      <c r="R106" s="52">
        <f t="shared" si="31"/>
        <v>191.92275000000001</v>
      </c>
      <c r="S106" s="53" t="s">
        <v>37</v>
      </c>
      <c r="T106" s="54"/>
      <c r="U106" s="30">
        <f t="shared" si="21"/>
        <v>-91.922750000000008</v>
      </c>
      <c r="V106" s="68"/>
      <c r="W106" s="69"/>
      <c r="X106" s="69"/>
      <c r="Y106" s="69"/>
      <c r="Z106" s="69"/>
      <c r="AA106" s="69"/>
      <c r="AB106" s="83">
        <v>1</v>
      </c>
      <c r="AC106" s="69"/>
      <c r="AD106" s="69"/>
      <c r="AE106" s="69"/>
      <c r="AF106" s="69"/>
      <c r="AG106" s="70"/>
    </row>
    <row r="107" spans="1:33" ht="24" x14ac:dyDescent="0.25">
      <c r="A107" s="39" t="s">
        <v>273</v>
      </c>
      <c r="B107" s="65" t="s">
        <v>274</v>
      </c>
      <c r="C107" s="71">
        <v>0</v>
      </c>
      <c r="D107" s="42" t="s">
        <v>105</v>
      </c>
      <c r="E107" s="61">
        <v>0</v>
      </c>
      <c r="F107" s="59" t="s">
        <v>116</v>
      </c>
      <c r="G107" s="45"/>
      <c r="H107" s="64"/>
      <c r="I107" s="52">
        <f t="shared" si="30"/>
        <v>0</v>
      </c>
      <c r="J107" s="48"/>
      <c r="K107" s="49" t="s">
        <v>37</v>
      </c>
      <c r="L107" s="77">
        <v>0</v>
      </c>
      <c r="M107" s="42" t="s">
        <v>105</v>
      </c>
      <c r="N107" s="61">
        <v>0</v>
      </c>
      <c r="O107" s="59" t="s">
        <v>116</v>
      </c>
      <c r="P107" s="45">
        <v>0</v>
      </c>
      <c r="Q107" s="45">
        <v>0</v>
      </c>
      <c r="R107" s="52">
        <f t="shared" si="31"/>
        <v>0</v>
      </c>
      <c r="S107" s="53" t="s">
        <v>37</v>
      </c>
      <c r="T107" s="54"/>
      <c r="U107" s="30">
        <f t="shared" si="21"/>
        <v>0</v>
      </c>
      <c r="V107" s="68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70">
        <v>0</v>
      </c>
    </row>
    <row r="108" spans="1:33" ht="24" x14ac:dyDescent="0.25">
      <c r="A108" s="39" t="s">
        <v>275</v>
      </c>
      <c r="B108" s="65" t="s">
        <v>276</v>
      </c>
      <c r="C108" s="71">
        <v>1</v>
      </c>
      <c r="D108" s="42" t="s">
        <v>105</v>
      </c>
      <c r="E108" s="61">
        <v>1</v>
      </c>
      <c r="F108" s="59" t="s">
        <v>116</v>
      </c>
      <c r="G108" s="45">
        <v>1</v>
      </c>
      <c r="H108" s="64">
        <v>10000</v>
      </c>
      <c r="I108" s="52">
        <f t="shared" si="30"/>
        <v>10</v>
      </c>
      <c r="J108" s="48"/>
      <c r="K108" s="49" t="s">
        <v>37</v>
      </c>
      <c r="L108" s="77">
        <v>1</v>
      </c>
      <c r="M108" s="42" t="s">
        <v>105</v>
      </c>
      <c r="N108" s="61">
        <v>0</v>
      </c>
      <c r="O108" s="59" t="s">
        <v>116</v>
      </c>
      <c r="P108" s="45">
        <v>0</v>
      </c>
      <c r="Q108" s="45">
        <v>0</v>
      </c>
      <c r="R108" s="52">
        <f t="shared" si="31"/>
        <v>0</v>
      </c>
      <c r="S108" s="53" t="s">
        <v>37</v>
      </c>
      <c r="T108" s="54"/>
      <c r="U108" s="30">
        <f t="shared" si="21"/>
        <v>10</v>
      </c>
      <c r="V108" s="68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70">
        <v>0</v>
      </c>
    </row>
    <row r="109" spans="1:33" ht="24" x14ac:dyDescent="0.25">
      <c r="A109" s="39" t="s">
        <v>277</v>
      </c>
      <c r="B109" s="65" t="s">
        <v>278</v>
      </c>
      <c r="C109" s="71">
        <v>1</v>
      </c>
      <c r="D109" s="42" t="s">
        <v>105</v>
      </c>
      <c r="E109" s="61">
        <v>1</v>
      </c>
      <c r="F109" s="59" t="s">
        <v>116</v>
      </c>
      <c r="G109" s="45"/>
      <c r="H109" s="64"/>
      <c r="I109" s="52">
        <f t="shared" si="30"/>
        <v>0</v>
      </c>
      <c r="J109" s="48"/>
      <c r="K109" s="49" t="s">
        <v>37</v>
      </c>
      <c r="L109" s="77">
        <v>1</v>
      </c>
      <c r="M109" s="42" t="s">
        <v>105</v>
      </c>
      <c r="N109" s="61">
        <v>0</v>
      </c>
      <c r="O109" s="59" t="s">
        <v>116</v>
      </c>
      <c r="P109" s="45">
        <v>0</v>
      </c>
      <c r="Q109" s="45">
        <v>0</v>
      </c>
      <c r="R109" s="52">
        <f t="shared" si="31"/>
        <v>0</v>
      </c>
      <c r="S109" s="53" t="s">
        <v>37</v>
      </c>
      <c r="T109" s="54"/>
      <c r="U109" s="30">
        <f t="shared" si="21"/>
        <v>0</v>
      </c>
      <c r="V109" s="68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70">
        <v>0</v>
      </c>
    </row>
    <row r="110" spans="1:33" ht="60" x14ac:dyDescent="0.25">
      <c r="A110" s="39" t="s">
        <v>279</v>
      </c>
      <c r="B110" s="65" t="s">
        <v>280</v>
      </c>
      <c r="C110" s="71">
        <v>1</v>
      </c>
      <c r="D110" s="42" t="s">
        <v>272</v>
      </c>
      <c r="E110" s="61">
        <v>1</v>
      </c>
      <c r="F110" s="59" t="s">
        <v>116</v>
      </c>
      <c r="G110" s="45">
        <v>1</v>
      </c>
      <c r="H110" s="64">
        <v>820000</v>
      </c>
      <c r="I110" s="52">
        <f t="shared" si="30"/>
        <v>820</v>
      </c>
      <c r="J110" s="48"/>
      <c r="K110" s="49" t="s">
        <v>37</v>
      </c>
      <c r="L110" s="77">
        <v>1</v>
      </c>
      <c r="M110" s="42" t="s">
        <v>272</v>
      </c>
      <c r="N110" s="61">
        <v>1</v>
      </c>
      <c r="O110" s="59" t="s">
        <v>116</v>
      </c>
      <c r="P110" s="45">
        <v>1</v>
      </c>
      <c r="Q110" s="45">
        <v>45889.72</v>
      </c>
      <c r="R110" s="52">
        <f t="shared" si="31"/>
        <v>45.889719999999997</v>
      </c>
      <c r="S110" s="53" t="s">
        <v>37</v>
      </c>
      <c r="T110" s="54"/>
      <c r="U110" s="30">
        <f t="shared" si="21"/>
        <v>774.11027999999999</v>
      </c>
      <c r="V110" s="68"/>
      <c r="W110" s="69"/>
      <c r="X110" s="69"/>
      <c r="Y110" s="69"/>
      <c r="Z110" s="69"/>
      <c r="AA110" s="69"/>
      <c r="AB110" s="83">
        <v>1</v>
      </c>
      <c r="AC110" s="69"/>
      <c r="AD110" s="69"/>
      <c r="AE110" s="69"/>
      <c r="AF110" s="69"/>
      <c r="AG110" s="70"/>
    </row>
    <row r="111" spans="1:33" ht="60" x14ac:dyDescent="0.25">
      <c r="A111" s="39" t="s">
        <v>281</v>
      </c>
      <c r="B111" s="65" t="s">
        <v>282</v>
      </c>
      <c r="C111" s="71">
        <v>1</v>
      </c>
      <c r="D111" s="42" t="s">
        <v>105</v>
      </c>
      <c r="E111" s="61">
        <v>1</v>
      </c>
      <c r="F111" s="59" t="s">
        <v>116</v>
      </c>
      <c r="G111" s="45">
        <v>1</v>
      </c>
      <c r="H111" s="64">
        <v>200000</v>
      </c>
      <c r="I111" s="52">
        <f t="shared" si="30"/>
        <v>200</v>
      </c>
      <c r="J111" s="48"/>
      <c r="K111" s="49" t="s">
        <v>37</v>
      </c>
      <c r="L111" s="77">
        <v>1</v>
      </c>
      <c r="M111" s="42" t="s">
        <v>105</v>
      </c>
      <c r="N111" s="61">
        <v>1</v>
      </c>
      <c r="O111" s="59" t="s">
        <v>116</v>
      </c>
      <c r="P111" s="45">
        <v>1</v>
      </c>
      <c r="Q111" s="45">
        <v>67117.2</v>
      </c>
      <c r="R111" s="52">
        <f t="shared" si="31"/>
        <v>67.117199999999997</v>
      </c>
      <c r="S111" s="53" t="s">
        <v>37</v>
      </c>
      <c r="T111" s="54"/>
      <c r="U111" s="30">
        <f t="shared" si="21"/>
        <v>132.8828</v>
      </c>
      <c r="V111" s="68"/>
      <c r="W111" s="69"/>
      <c r="X111" s="69"/>
      <c r="Y111" s="69"/>
      <c r="Z111" s="69"/>
      <c r="AA111" s="69"/>
      <c r="AB111" s="69">
        <v>1</v>
      </c>
      <c r="AC111" s="69"/>
      <c r="AD111" s="69"/>
      <c r="AE111" s="69"/>
      <c r="AF111" s="69"/>
      <c r="AG111" s="70"/>
    </row>
    <row r="112" spans="1:33" ht="24" x14ac:dyDescent="0.25">
      <c r="A112" s="39" t="s">
        <v>283</v>
      </c>
      <c r="B112" s="65" t="s">
        <v>284</v>
      </c>
      <c r="C112" s="71">
        <v>1</v>
      </c>
      <c r="D112" s="42" t="s">
        <v>105</v>
      </c>
      <c r="E112" s="61">
        <v>1</v>
      </c>
      <c r="F112" s="59" t="s">
        <v>116</v>
      </c>
      <c r="G112" s="45">
        <v>15</v>
      </c>
      <c r="H112" s="64">
        <v>10500</v>
      </c>
      <c r="I112" s="52">
        <f t="shared" si="30"/>
        <v>157.5</v>
      </c>
      <c r="J112" s="48"/>
      <c r="K112" s="49" t="s">
        <v>37</v>
      </c>
      <c r="L112" s="77">
        <v>0</v>
      </c>
      <c r="M112" s="42" t="s">
        <v>105</v>
      </c>
      <c r="N112" s="61">
        <v>0</v>
      </c>
      <c r="O112" s="59" t="s">
        <v>116</v>
      </c>
      <c r="P112" s="45">
        <v>0</v>
      </c>
      <c r="Q112" s="45">
        <v>0</v>
      </c>
      <c r="R112" s="52">
        <f t="shared" si="31"/>
        <v>0</v>
      </c>
      <c r="S112" s="53" t="s">
        <v>37</v>
      </c>
      <c r="T112" s="54"/>
      <c r="U112" s="30">
        <f t="shared" si="21"/>
        <v>157.5</v>
      </c>
      <c r="V112" s="68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70">
        <v>0</v>
      </c>
    </row>
    <row r="113" spans="1:33" ht="24" x14ac:dyDescent="0.25">
      <c r="A113" s="39" t="s">
        <v>285</v>
      </c>
      <c r="B113" s="65" t="s">
        <v>286</v>
      </c>
      <c r="C113" s="71">
        <v>1</v>
      </c>
      <c r="D113" s="42" t="s">
        <v>105</v>
      </c>
      <c r="E113" s="61">
        <v>1</v>
      </c>
      <c r="F113" s="45" t="s">
        <v>46</v>
      </c>
      <c r="G113" s="45">
        <v>10</v>
      </c>
      <c r="H113" s="64">
        <v>25000</v>
      </c>
      <c r="I113" s="52">
        <f t="shared" si="30"/>
        <v>250</v>
      </c>
      <c r="J113" s="48"/>
      <c r="K113" s="49" t="s">
        <v>37</v>
      </c>
      <c r="L113" s="77">
        <v>1</v>
      </c>
      <c r="M113" s="42" t="s">
        <v>105</v>
      </c>
      <c r="N113" s="61">
        <v>1</v>
      </c>
      <c r="O113" s="45" t="s">
        <v>46</v>
      </c>
      <c r="P113" s="45">
        <v>95</v>
      </c>
      <c r="Q113" s="45">
        <v>101.62</v>
      </c>
      <c r="R113" s="52">
        <f t="shared" si="31"/>
        <v>9.6539000000000001</v>
      </c>
      <c r="S113" s="53" t="s">
        <v>37</v>
      </c>
      <c r="T113" s="54"/>
      <c r="U113" s="30">
        <f t="shared" si="21"/>
        <v>240.34610000000001</v>
      </c>
      <c r="V113" s="68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70">
        <v>0</v>
      </c>
    </row>
    <row r="114" spans="1:33" ht="24" x14ac:dyDescent="0.25">
      <c r="A114" s="39" t="s">
        <v>287</v>
      </c>
      <c r="B114" s="65" t="s">
        <v>288</v>
      </c>
      <c r="C114" s="71">
        <v>1</v>
      </c>
      <c r="D114" s="42" t="s">
        <v>59</v>
      </c>
      <c r="E114" s="61">
        <v>1</v>
      </c>
      <c r="F114" s="59" t="s">
        <v>116</v>
      </c>
      <c r="G114" s="45"/>
      <c r="H114" s="64"/>
      <c r="I114" s="52">
        <f t="shared" si="30"/>
        <v>0</v>
      </c>
      <c r="J114" s="48"/>
      <c r="K114" s="49" t="s">
        <v>37</v>
      </c>
      <c r="L114" s="77">
        <v>1</v>
      </c>
      <c r="M114" s="42" t="s">
        <v>59</v>
      </c>
      <c r="N114" s="61">
        <v>1</v>
      </c>
      <c r="O114" s="59" t="s">
        <v>116</v>
      </c>
      <c r="P114" s="45">
        <v>1</v>
      </c>
      <c r="Q114" s="45">
        <v>87.47</v>
      </c>
      <c r="R114" s="52">
        <f t="shared" si="31"/>
        <v>8.7470000000000006E-2</v>
      </c>
      <c r="S114" s="53" t="s">
        <v>37</v>
      </c>
      <c r="T114" s="54"/>
      <c r="U114" s="30">
        <f t="shared" si="21"/>
        <v>-8.7470000000000006E-2</v>
      </c>
      <c r="V114" s="68"/>
      <c r="W114" s="69"/>
      <c r="X114" s="69"/>
      <c r="Y114" s="69"/>
      <c r="Z114" s="69"/>
      <c r="AA114" s="69"/>
      <c r="AB114" s="69"/>
      <c r="AC114" s="69"/>
      <c r="AD114" s="69">
        <v>1</v>
      </c>
      <c r="AE114" s="69"/>
      <c r="AF114" s="69"/>
      <c r="AG114" s="70"/>
    </row>
    <row r="115" spans="1:33" ht="36" x14ac:dyDescent="0.25">
      <c r="A115" s="39" t="s">
        <v>289</v>
      </c>
      <c r="B115" s="65" t="s">
        <v>290</v>
      </c>
      <c r="C115" s="71">
        <v>1</v>
      </c>
      <c r="D115" s="42" t="s">
        <v>59</v>
      </c>
      <c r="E115" s="61">
        <v>1</v>
      </c>
      <c r="F115" s="59" t="s">
        <v>116</v>
      </c>
      <c r="G115" s="45">
        <v>1</v>
      </c>
      <c r="H115" s="64">
        <v>70000</v>
      </c>
      <c r="I115" s="52">
        <f t="shared" si="30"/>
        <v>70</v>
      </c>
      <c r="J115" s="48"/>
      <c r="K115" s="49" t="s">
        <v>37</v>
      </c>
      <c r="L115" s="77">
        <v>0</v>
      </c>
      <c r="M115" s="42" t="s">
        <v>59</v>
      </c>
      <c r="N115" s="61">
        <v>0</v>
      </c>
      <c r="O115" s="59" t="s">
        <v>116</v>
      </c>
      <c r="P115" s="45">
        <v>0</v>
      </c>
      <c r="Q115" s="45">
        <v>0</v>
      </c>
      <c r="R115" s="52">
        <f t="shared" si="31"/>
        <v>0</v>
      </c>
      <c r="S115" s="53" t="s">
        <v>37</v>
      </c>
      <c r="T115" s="54"/>
      <c r="U115" s="30">
        <f t="shared" si="21"/>
        <v>70</v>
      </c>
      <c r="V115" s="68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70">
        <v>0</v>
      </c>
    </row>
    <row r="116" spans="1:33" ht="36" x14ac:dyDescent="0.25">
      <c r="A116" s="39" t="s">
        <v>291</v>
      </c>
      <c r="B116" s="65" t="s">
        <v>292</v>
      </c>
      <c r="C116" s="71">
        <v>1</v>
      </c>
      <c r="D116" s="42" t="s">
        <v>59</v>
      </c>
      <c r="E116" s="61"/>
      <c r="F116" s="59" t="s">
        <v>46</v>
      </c>
      <c r="G116" s="45">
        <v>3</v>
      </c>
      <c r="H116" s="64">
        <v>20000</v>
      </c>
      <c r="I116" s="52">
        <v>60</v>
      </c>
      <c r="J116" s="48"/>
      <c r="K116" s="49" t="s">
        <v>37</v>
      </c>
      <c r="L116" s="77">
        <v>1</v>
      </c>
      <c r="M116" s="42" t="s">
        <v>59</v>
      </c>
      <c r="N116" s="61">
        <v>1</v>
      </c>
      <c r="O116" s="59" t="s">
        <v>116</v>
      </c>
      <c r="P116" s="45">
        <v>1</v>
      </c>
      <c r="Q116" s="45">
        <v>18489.62</v>
      </c>
      <c r="R116" s="52">
        <f t="shared" si="31"/>
        <v>18.489619999999999</v>
      </c>
      <c r="S116" s="53" t="s">
        <v>37</v>
      </c>
      <c r="T116" s="54"/>
      <c r="U116" s="30">
        <f t="shared" si="21"/>
        <v>41.510379999999998</v>
      </c>
      <c r="V116" s="68"/>
      <c r="W116" s="69"/>
      <c r="X116" s="69"/>
      <c r="Y116" s="69"/>
      <c r="Z116" s="69"/>
      <c r="AA116" s="69"/>
      <c r="AB116" s="69"/>
      <c r="AC116" s="69"/>
      <c r="AD116" s="69"/>
      <c r="AE116" s="69">
        <v>1</v>
      </c>
      <c r="AF116" s="69"/>
      <c r="AG116" s="70"/>
    </row>
    <row r="117" spans="1:33" ht="36" x14ac:dyDescent="0.25">
      <c r="A117" s="39" t="s">
        <v>293</v>
      </c>
      <c r="B117" s="65" t="s">
        <v>294</v>
      </c>
      <c r="C117" s="71">
        <v>0</v>
      </c>
      <c r="D117" s="42" t="s">
        <v>113</v>
      </c>
      <c r="E117" s="61">
        <v>0</v>
      </c>
      <c r="F117" s="59" t="s">
        <v>116</v>
      </c>
      <c r="G117" s="45"/>
      <c r="H117" s="64"/>
      <c r="I117" s="52">
        <f t="shared" si="30"/>
        <v>0</v>
      </c>
      <c r="J117" s="48"/>
      <c r="K117" s="49" t="s">
        <v>37</v>
      </c>
      <c r="L117" s="77">
        <v>0</v>
      </c>
      <c r="M117" s="42" t="s">
        <v>113</v>
      </c>
      <c r="N117" s="61">
        <v>0</v>
      </c>
      <c r="O117" s="59" t="s">
        <v>116</v>
      </c>
      <c r="P117" s="45">
        <v>0</v>
      </c>
      <c r="Q117" s="45">
        <v>0</v>
      </c>
      <c r="R117" s="52">
        <f t="shared" si="31"/>
        <v>0</v>
      </c>
      <c r="S117" s="53" t="s">
        <v>37</v>
      </c>
      <c r="T117" s="54"/>
      <c r="U117" s="30">
        <f t="shared" si="21"/>
        <v>0</v>
      </c>
      <c r="V117" s="68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70">
        <v>0</v>
      </c>
    </row>
    <row r="118" spans="1:33" ht="36" x14ac:dyDescent="0.25">
      <c r="A118" s="39" t="s">
        <v>295</v>
      </c>
      <c r="B118" s="65" t="s">
        <v>296</v>
      </c>
      <c r="C118" s="71">
        <v>0</v>
      </c>
      <c r="D118" s="42" t="s">
        <v>105</v>
      </c>
      <c r="E118" s="61">
        <v>0</v>
      </c>
      <c r="F118" s="59" t="s">
        <v>116</v>
      </c>
      <c r="G118" s="45"/>
      <c r="H118" s="64"/>
      <c r="I118" s="52">
        <f t="shared" si="30"/>
        <v>0</v>
      </c>
      <c r="J118" s="48"/>
      <c r="K118" s="49" t="s">
        <v>37</v>
      </c>
      <c r="L118" s="77">
        <v>0</v>
      </c>
      <c r="M118" s="42" t="s">
        <v>105</v>
      </c>
      <c r="N118" s="61">
        <v>0</v>
      </c>
      <c r="O118" s="59" t="s">
        <v>116</v>
      </c>
      <c r="P118" s="45">
        <v>0</v>
      </c>
      <c r="Q118" s="45">
        <v>0</v>
      </c>
      <c r="R118" s="52">
        <f t="shared" si="31"/>
        <v>0</v>
      </c>
      <c r="S118" s="53" t="s">
        <v>37</v>
      </c>
      <c r="T118" s="54"/>
      <c r="U118" s="30">
        <f t="shared" si="21"/>
        <v>0</v>
      </c>
      <c r="V118" s="68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70">
        <v>0</v>
      </c>
    </row>
    <row r="119" spans="1:33" x14ac:dyDescent="0.25">
      <c r="A119" s="39" t="s">
        <v>297</v>
      </c>
      <c r="B119" s="65" t="s">
        <v>298</v>
      </c>
      <c r="C119" s="71"/>
      <c r="D119" s="42" t="s">
        <v>75</v>
      </c>
      <c r="E119" s="61"/>
      <c r="F119" s="59"/>
      <c r="G119" s="45"/>
      <c r="H119" s="64"/>
      <c r="I119" s="52">
        <f t="shared" si="30"/>
        <v>0</v>
      </c>
      <c r="J119" s="48"/>
      <c r="K119" s="49" t="s">
        <v>37</v>
      </c>
      <c r="L119" s="77"/>
      <c r="M119" s="42" t="s">
        <v>75</v>
      </c>
      <c r="N119" s="61"/>
      <c r="O119" s="59"/>
      <c r="P119" s="45"/>
      <c r="Q119" s="45"/>
      <c r="R119" s="52">
        <f t="shared" si="31"/>
        <v>0</v>
      </c>
      <c r="S119" s="53" t="s">
        <v>37</v>
      </c>
      <c r="T119" s="54"/>
      <c r="U119" s="30">
        <f t="shared" si="21"/>
        <v>0</v>
      </c>
      <c r="V119" s="68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82"/>
    </row>
    <row r="120" spans="1:33" ht="48" x14ac:dyDescent="0.25">
      <c r="A120" s="39" t="s">
        <v>299</v>
      </c>
      <c r="B120" s="65" t="s">
        <v>300</v>
      </c>
      <c r="C120" s="71">
        <v>1</v>
      </c>
      <c r="D120" s="42" t="s">
        <v>105</v>
      </c>
      <c r="E120" s="61">
        <v>1</v>
      </c>
      <c r="F120" s="59" t="s">
        <v>116</v>
      </c>
      <c r="G120" s="45">
        <v>1</v>
      </c>
      <c r="H120" s="64">
        <v>179000</v>
      </c>
      <c r="I120" s="52">
        <f t="shared" si="30"/>
        <v>179</v>
      </c>
      <c r="J120" s="48"/>
      <c r="K120" s="49" t="s">
        <v>37</v>
      </c>
      <c r="L120" s="77">
        <v>1</v>
      </c>
      <c r="M120" s="42" t="s">
        <v>105</v>
      </c>
      <c r="N120" s="61">
        <v>1</v>
      </c>
      <c r="O120" s="59" t="s">
        <v>116</v>
      </c>
      <c r="P120" s="45">
        <v>1</v>
      </c>
      <c r="Q120" s="45">
        <v>69564.97</v>
      </c>
      <c r="R120" s="52">
        <f t="shared" si="31"/>
        <v>69.564970000000002</v>
      </c>
      <c r="S120" s="53" t="s">
        <v>37</v>
      </c>
      <c r="T120" s="54"/>
      <c r="U120" s="30">
        <f t="shared" si="21"/>
        <v>109.43503</v>
      </c>
      <c r="V120" s="68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70">
        <v>1</v>
      </c>
    </row>
    <row r="121" spans="1:33" ht="36" x14ac:dyDescent="0.25">
      <c r="A121" s="39" t="s">
        <v>301</v>
      </c>
      <c r="B121" s="65" t="s">
        <v>302</v>
      </c>
      <c r="C121" s="71">
        <v>1</v>
      </c>
      <c r="D121" s="42" t="s">
        <v>105</v>
      </c>
      <c r="E121" s="61">
        <v>1</v>
      </c>
      <c r="F121" s="59" t="s">
        <v>116</v>
      </c>
      <c r="G121" s="45">
        <v>1</v>
      </c>
      <c r="H121" s="64">
        <v>163000</v>
      </c>
      <c r="I121" s="52">
        <f t="shared" si="30"/>
        <v>163</v>
      </c>
      <c r="J121" s="48"/>
      <c r="K121" s="49" t="s">
        <v>37</v>
      </c>
      <c r="L121" s="77">
        <v>1</v>
      </c>
      <c r="M121" s="42" t="s">
        <v>105</v>
      </c>
      <c r="N121" s="61">
        <v>0</v>
      </c>
      <c r="O121" s="59" t="s">
        <v>116</v>
      </c>
      <c r="P121" s="45">
        <v>0</v>
      </c>
      <c r="Q121" s="45">
        <v>0</v>
      </c>
      <c r="R121" s="52">
        <v>0</v>
      </c>
      <c r="S121" s="53" t="s">
        <v>37</v>
      </c>
      <c r="T121" s="54"/>
      <c r="U121" s="30">
        <f t="shared" si="21"/>
        <v>163</v>
      </c>
      <c r="V121" s="68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70">
        <v>1</v>
      </c>
    </row>
    <row r="122" spans="1:33" ht="36" x14ac:dyDescent="0.25">
      <c r="A122" s="39" t="s">
        <v>303</v>
      </c>
      <c r="B122" s="65" t="s">
        <v>304</v>
      </c>
      <c r="C122" s="71">
        <v>1</v>
      </c>
      <c r="D122" s="42" t="s">
        <v>105</v>
      </c>
      <c r="E122" s="61">
        <v>1</v>
      </c>
      <c r="F122" s="59" t="s">
        <v>116</v>
      </c>
      <c r="G122" s="45">
        <v>1</v>
      </c>
      <c r="H122" s="64">
        <v>251000</v>
      </c>
      <c r="I122" s="52">
        <f t="shared" si="30"/>
        <v>251</v>
      </c>
      <c r="J122" s="48"/>
      <c r="K122" s="49" t="s">
        <v>37</v>
      </c>
      <c r="L122" s="77">
        <v>1</v>
      </c>
      <c r="M122" s="42" t="s">
        <v>105</v>
      </c>
      <c r="N122" s="61">
        <v>1</v>
      </c>
      <c r="O122" s="59" t="s">
        <v>116</v>
      </c>
      <c r="P122" s="45">
        <v>1</v>
      </c>
      <c r="Q122" s="45">
        <v>2499.6999999999998</v>
      </c>
      <c r="R122" s="52">
        <f t="shared" ref="R122:R132" si="32">ROUND(P122*Q122*N122/1000,5)</f>
        <v>2.4996999999999998</v>
      </c>
      <c r="S122" s="53" t="s">
        <v>37</v>
      </c>
      <c r="T122" s="54"/>
      <c r="U122" s="30">
        <f t="shared" si="21"/>
        <v>248.50030000000001</v>
      </c>
      <c r="V122" s="68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70">
        <v>1</v>
      </c>
    </row>
    <row r="123" spans="1:33" ht="48" x14ac:dyDescent="0.25">
      <c r="A123" s="39" t="s">
        <v>305</v>
      </c>
      <c r="B123" s="65" t="s">
        <v>306</v>
      </c>
      <c r="C123" s="71">
        <v>1</v>
      </c>
      <c r="D123" s="42" t="s">
        <v>105</v>
      </c>
      <c r="E123" s="61">
        <v>1</v>
      </c>
      <c r="F123" s="59" t="s">
        <v>116</v>
      </c>
      <c r="G123" s="45">
        <v>2</v>
      </c>
      <c r="H123" s="64">
        <v>132000</v>
      </c>
      <c r="I123" s="52">
        <f t="shared" si="30"/>
        <v>264</v>
      </c>
      <c r="J123" s="48"/>
      <c r="K123" s="49" t="s">
        <v>37</v>
      </c>
      <c r="L123" s="77">
        <v>1</v>
      </c>
      <c r="M123" s="42" t="s">
        <v>105</v>
      </c>
      <c r="N123" s="61">
        <v>1</v>
      </c>
      <c r="O123" s="59" t="s">
        <v>116</v>
      </c>
      <c r="P123" s="45">
        <v>1</v>
      </c>
      <c r="Q123" s="45">
        <v>135439.9</v>
      </c>
      <c r="R123" s="52">
        <f t="shared" si="32"/>
        <v>135.43989999999999</v>
      </c>
      <c r="S123" s="53" t="s">
        <v>37</v>
      </c>
      <c r="T123" s="54"/>
      <c r="U123" s="30">
        <f t="shared" si="21"/>
        <v>128.56010000000001</v>
      </c>
      <c r="V123" s="68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70">
        <v>0</v>
      </c>
    </row>
    <row r="124" spans="1:33" ht="48" x14ac:dyDescent="0.25">
      <c r="A124" s="39" t="s">
        <v>307</v>
      </c>
      <c r="B124" s="65" t="s">
        <v>308</v>
      </c>
      <c r="C124" s="71">
        <v>1</v>
      </c>
      <c r="D124" s="42" t="s">
        <v>105</v>
      </c>
      <c r="E124" s="61">
        <v>1</v>
      </c>
      <c r="F124" s="59" t="s">
        <v>116</v>
      </c>
      <c r="G124" s="45">
        <v>1</v>
      </c>
      <c r="H124" s="64">
        <v>110000</v>
      </c>
      <c r="I124" s="52">
        <f t="shared" si="30"/>
        <v>110</v>
      </c>
      <c r="J124" s="48"/>
      <c r="K124" s="49" t="s">
        <v>37</v>
      </c>
      <c r="L124" s="77">
        <v>1</v>
      </c>
      <c r="M124" s="42" t="s">
        <v>105</v>
      </c>
      <c r="N124" s="61">
        <v>1</v>
      </c>
      <c r="O124" s="59" t="s">
        <v>116</v>
      </c>
      <c r="P124" s="45">
        <v>1</v>
      </c>
      <c r="Q124" s="45">
        <v>15811.5</v>
      </c>
      <c r="R124" s="52">
        <f t="shared" si="32"/>
        <v>15.811500000000001</v>
      </c>
      <c r="S124" s="53" t="s">
        <v>37</v>
      </c>
      <c r="T124" s="54"/>
      <c r="U124" s="30">
        <f t="shared" si="21"/>
        <v>94.188500000000005</v>
      </c>
      <c r="V124" s="68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70">
        <v>1</v>
      </c>
    </row>
    <row r="125" spans="1:33" ht="24" x14ac:dyDescent="0.25">
      <c r="A125" s="39" t="s">
        <v>309</v>
      </c>
      <c r="B125" s="65" t="s">
        <v>310</v>
      </c>
      <c r="C125" s="71">
        <v>0</v>
      </c>
      <c r="D125" s="42" t="s">
        <v>105</v>
      </c>
      <c r="E125" s="61">
        <v>1</v>
      </c>
      <c r="F125" s="59" t="s">
        <v>116</v>
      </c>
      <c r="G125" s="45">
        <v>1</v>
      </c>
      <c r="H125" s="64">
        <v>40000</v>
      </c>
      <c r="I125" s="52">
        <f t="shared" si="30"/>
        <v>40</v>
      </c>
      <c r="J125" s="48"/>
      <c r="K125" s="49" t="s">
        <v>37</v>
      </c>
      <c r="L125" s="77">
        <v>0</v>
      </c>
      <c r="M125" s="42" t="s">
        <v>105</v>
      </c>
      <c r="N125" s="61">
        <v>0</v>
      </c>
      <c r="O125" s="59" t="s">
        <v>116</v>
      </c>
      <c r="P125" s="45">
        <v>0</v>
      </c>
      <c r="Q125" s="45">
        <v>0</v>
      </c>
      <c r="R125" s="52">
        <f t="shared" si="32"/>
        <v>0</v>
      </c>
      <c r="S125" s="53" t="s">
        <v>37</v>
      </c>
      <c r="T125" s="54"/>
      <c r="U125" s="30">
        <f t="shared" si="21"/>
        <v>40</v>
      </c>
      <c r="V125" s="68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70">
        <v>0</v>
      </c>
    </row>
    <row r="126" spans="1:33" ht="22.5" x14ac:dyDescent="0.25">
      <c r="A126" s="39" t="s">
        <v>311</v>
      </c>
      <c r="B126" s="65" t="s">
        <v>312</v>
      </c>
      <c r="C126" s="71">
        <v>0</v>
      </c>
      <c r="D126" s="84" t="s">
        <v>313</v>
      </c>
      <c r="E126" s="61">
        <v>0</v>
      </c>
      <c r="F126" s="59" t="s">
        <v>116</v>
      </c>
      <c r="G126" s="45"/>
      <c r="H126" s="64"/>
      <c r="I126" s="52">
        <f t="shared" si="30"/>
        <v>0</v>
      </c>
      <c r="J126" s="48"/>
      <c r="K126" s="49" t="s">
        <v>37</v>
      </c>
      <c r="L126" s="77">
        <v>0</v>
      </c>
      <c r="M126" s="84" t="s">
        <v>313</v>
      </c>
      <c r="N126" s="61">
        <v>0</v>
      </c>
      <c r="O126" s="59" t="s">
        <v>116</v>
      </c>
      <c r="P126" s="45">
        <v>0</v>
      </c>
      <c r="Q126" s="45">
        <v>0</v>
      </c>
      <c r="R126" s="52">
        <f t="shared" si="32"/>
        <v>0</v>
      </c>
      <c r="S126" s="53" t="s">
        <v>37</v>
      </c>
      <c r="T126" s="54"/>
      <c r="U126" s="30">
        <f t="shared" si="21"/>
        <v>0</v>
      </c>
      <c r="V126" s="68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70">
        <v>0</v>
      </c>
    </row>
    <row r="127" spans="1:33" x14ac:dyDescent="0.25">
      <c r="A127" s="39" t="s">
        <v>314</v>
      </c>
      <c r="B127" s="65" t="s">
        <v>315</v>
      </c>
      <c r="C127" s="71">
        <v>1</v>
      </c>
      <c r="D127" s="42" t="s">
        <v>54</v>
      </c>
      <c r="E127" s="61">
        <v>12</v>
      </c>
      <c r="F127" s="59" t="s">
        <v>348</v>
      </c>
      <c r="G127" s="45">
        <v>1</v>
      </c>
      <c r="H127" s="64">
        <v>40000</v>
      </c>
      <c r="I127" s="52">
        <f t="shared" si="30"/>
        <v>480</v>
      </c>
      <c r="J127" s="48"/>
      <c r="K127" s="49" t="s">
        <v>37</v>
      </c>
      <c r="L127" s="77"/>
      <c r="M127" s="42" t="s">
        <v>75</v>
      </c>
      <c r="N127" s="61"/>
      <c r="O127" s="59"/>
      <c r="P127" s="45"/>
      <c r="Q127" s="45"/>
      <c r="R127" s="52">
        <f t="shared" si="32"/>
        <v>0</v>
      </c>
      <c r="S127" s="53" t="s">
        <v>37</v>
      </c>
      <c r="T127" s="54"/>
      <c r="U127" s="30">
        <f t="shared" si="21"/>
        <v>480</v>
      </c>
      <c r="V127" s="68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70">
        <v>0</v>
      </c>
    </row>
    <row r="128" spans="1:33" x14ac:dyDescent="0.25">
      <c r="A128" s="39" t="s">
        <v>316</v>
      </c>
      <c r="B128" s="65" t="s">
        <v>317</v>
      </c>
      <c r="C128" s="71"/>
      <c r="D128" s="42" t="s">
        <v>75</v>
      </c>
      <c r="E128" s="61"/>
      <c r="F128" s="59"/>
      <c r="G128" s="45"/>
      <c r="H128" s="64"/>
      <c r="I128" s="52">
        <f t="shared" si="30"/>
        <v>0</v>
      </c>
      <c r="J128" s="48"/>
      <c r="K128" s="49" t="s">
        <v>37</v>
      </c>
      <c r="L128" s="77"/>
      <c r="M128" s="42" t="s">
        <v>75</v>
      </c>
      <c r="N128" s="61"/>
      <c r="O128" s="59"/>
      <c r="P128" s="45"/>
      <c r="Q128" s="45"/>
      <c r="R128" s="52">
        <f t="shared" si="32"/>
        <v>0</v>
      </c>
      <c r="S128" s="53" t="s">
        <v>37</v>
      </c>
      <c r="T128" s="54"/>
      <c r="U128" s="30">
        <f t="shared" si="21"/>
        <v>0</v>
      </c>
      <c r="V128" s="68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70">
        <v>0</v>
      </c>
    </row>
    <row r="129" spans="1:33" x14ac:dyDescent="0.25">
      <c r="A129" s="39" t="s">
        <v>318</v>
      </c>
      <c r="B129" s="65" t="s">
        <v>319</v>
      </c>
      <c r="C129" s="71">
        <v>1</v>
      </c>
      <c r="D129" s="42" t="s">
        <v>54</v>
      </c>
      <c r="E129" s="61">
        <v>12</v>
      </c>
      <c r="F129" s="59" t="s">
        <v>348</v>
      </c>
      <c r="G129" s="45">
        <v>1</v>
      </c>
      <c r="H129" s="64">
        <v>45000</v>
      </c>
      <c r="I129" s="52">
        <f t="shared" si="30"/>
        <v>540</v>
      </c>
      <c r="J129" s="48"/>
      <c r="K129" s="49" t="s">
        <v>37</v>
      </c>
      <c r="L129" s="77"/>
      <c r="M129" s="42" t="s">
        <v>75</v>
      </c>
      <c r="N129" s="61"/>
      <c r="O129" s="59"/>
      <c r="P129" s="45"/>
      <c r="Q129" s="45"/>
      <c r="R129" s="52">
        <f t="shared" si="32"/>
        <v>0</v>
      </c>
      <c r="S129" s="53" t="s">
        <v>37</v>
      </c>
      <c r="T129" s="54"/>
      <c r="U129" s="30">
        <f t="shared" si="21"/>
        <v>540</v>
      </c>
      <c r="V129" s="68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70">
        <v>0</v>
      </c>
    </row>
    <row r="130" spans="1:33" ht="24" x14ac:dyDescent="0.25">
      <c r="A130" s="39" t="s">
        <v>320</v>
      </c>
      <c r="B130" s="65" t="s">
        <v>321</v>
      </c>
      <c r="C130" s="71"/>
      <c r="D130" s="42" t="s">
        <v>75</v>
      </c>
      <c r="E130" s="61"/>
      <c r="F130" s="59"/>
      <c r="G130" s="45"/>
      <c r="H130" s="64"/>
      <c r="I130" s="52">
        <f t="shared" si="30"/>
        <v>0</v>
      </c>
      <c r="J130" s="48"/>
      <c r="K130" s="49" t="s">
        <v>37</v>
      </c>
      <c r="L130" s="77"/>
      <c r="M130" s="42" t="s">
        <v>75</v>
      </c>
      <c r="N130" s="61"/>
      <c r="O130" s="59"/>
      <c r="P130" s="45"/>
      <c r="Q130" s="45"/>
      <c r="R130" s="52">
        <f t="shared" si="32"/>
        <v>0</v>
      </c>
      <c r="S130" s="53" t="s">
        <v>37</v>
      </c>
      <c r="T130" s="54"/>
      <c r="U130" s="30">
        <f t="shared" si="21"/>
        <v>0</v>
      </c>
      <c r="V130" s="68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70">
        <v>0</v>
      </c>
    </row>
    <row r="131" spans="1:33" ht="36" x14ac:dyDescent="0.25">
      <c r="A131" s="39" t="s">
        <v>322</v>
      </c>
      <c r="B131" s="65" t="s">
        <v>323</v>
      </c>
      <c r="C131" s="71">
        <v>1</v>
      </c>
      <c r="D131" s="42" t="s">
        <v>105</v>
      </c>
      <c r="E131" s="61">
        <v>1</v>
      </c>
      <c r="F131" s="59" t="s">
        <v>46</v>
      </c>
      <c r="G131" s="45">
        <v>6</v>
      </c>
      <c r="H131" s="64">
        <v>20000</v>
      </c>
      <c r="I131" s="52">
        <f t="shared" si="30"/>
        <v>120</v>
      </c>
      <c r="J131" s="48"/>
      <c r="K131" s="49" t="s">
        <v>37</v>
      </c>
      <c r="L131" s="77">
        <v>1</v>
      </c>
      <c r="M131" s="42" t="s">
        <v>105</v>
      </c>
      <c r="N131" s="61">
        <v>1</v>
      </c>
      <c r="O131" s="59" t="s">
        <v>116</v>
      </c>
      <c r="P131" s="45">
        <v>1</v>
      </c>
      <c r="Q131" s="45">
        <v>105745.11</v>
      </c>
      <c r="R131" s="52">
        <f t="shared" si="32"/>
        <v>105.74511</v>
      </c>
      <c r="S131" s="53" t="s">
        <v>37</v>
      </c>
      <c r="T131" s="54"/>
      <c r="U131" s="30">
        <f t="shared" si="21"/>
        <v>14.254890000000003</v>
      </c>
      <c r="V131" s="68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70">
        <v>0</v>
      </c>
    </row>
    <row r="132" spans="1:33" ht="24" x14ac:dyDescent="0.25">
      <c r="A132" s="39" t="s">
        <v>324</v>
      </c>
      <c r="B132" s="65" t="s">
        <v>325</v>
      </c>
      <c r="C132" s="71">
        <v>1</v>
      </c>
      <c r="D132" s="42" t="s">
        <v>105</v>
      </c>
      <c r="E132" s="61"/>
      <c r="F132" s="59" t="s">
        <v>326</v>
      </c>
      <c r="G132" s="45"/>
      <c r="H132" s="64"/>
      <c r="I132" s="52">
        <f t="shared" si="30"/>
        <v>0</v>
      </c>
      <c r="J132" s="48"/>
      <c r="K132" s="49" t="s">
        <v>37</v>
      </c>
      <c r="L132" s="77">
        <v>0</v>
      </c>
      <c r="M132" s="42" t="s">
        <v>105</v>
      </c>
      <c r="N132" s="61">
        <v>0</v>
      </c>
      <c r="O132" s="59" t="s">
        <v>116</v>
      </c>
      <c r="P132" s="45">
        <v>0</v>
      </c>
      <c r="Q132" s="45">
        <v>0</v>
      </c>
      <c r="R132" s="52">
        <f t="shared" si="32"/>
        <v>0</v>
      </c>
      <c r="S132" s="53" t="s">
        <v>37</v>
      </c>
      <c r="T132" s="54"/>
      <c r="U132" s="30">
        <f t="shared" ref="U132:U177" si="33">I132-R132</f>
        <v>0</v>
      </c>
      <c r="V132" s="68"/>
      <c r="W132" s="69"/>
      <c r="X132" s="69"/>
      <c r="Y132" s="69"/>
      <c r="Z132" s="69">
        <v>1</v>
      </c>
      <c r="AA132" s="69"/>
      <c r="AB132" s="69"/>
      <c r="AC132" s="69"/>
      <c r="AD132" s="69"/>
      <c r="AE132" s="69"/>
      <c r="AF132" s="69"/>
      <c r="AG132" s="70"/>
    </row>
    <row r="133" spans="1:33" ht="48" x14ac:dyDescent="0.25">
      <c r="A133" s="39" t="s">
        <v>327</v>
      </c>
      <c r="B133" s="65" t="s">
        <v>328</v>
      </c>
      <c r="C133" s="71">
        <v>1</v>
      </c>
      <c r="D133" s="42" t="s">
        <v>105</v>
      </c>
      <c r="E133" s="61">
        <v>1</v>
      </c>
      <c r="F133" s="59" t="s">
        <v>116</v>
      </c>
      <c r="G133" s="85">
        <v>1</v>
      </c>
      <c r="H133" s="76">
        <v>20000</v>
      </c>
      <c r="I133" s="72">
        <f>H133/1000</f>
        <v>20</v>
      </c>
      <c r="J133" s="73"/>
      <c r="K133" s="27" t="s">
        <v>30</v>
      </c>
      <c r="L133" s="129"/>
      <c r="M133" s="130"/>
      <c r="N133" s="130"/>
      <c r="O133" s="130"/>
      <c r="P133" s="130"/>
      <c r="Q133" s="131"/>
      <c r="R133" s="72">
        <v>84.050759999999997</v>
      </c>
      <c r="S133" s="28" t="s">
        <v>30</v>
      </c>
      <c r="T133" s="29"/>
      <c r="U133" s="30">
        <f t="shared" si="33"/>
        <v>-64.050759999999997</v>
      </c>
      <c r="V133" s="31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>
        <v>1</v>
      </c>
    </row>
    <row r="134" spans="1:33" ht="30" x14ac:dyDescent="0.25">
      <c r="A134" s="39" t="s">
        <v>329</v>
      </c>
      <c r="B134" s="74" t="s">
        <v>330</v>
      </c>
      <c r="C134" s="135"/>
      <c r="D134" s="136"/>
      <c r="E134" s="136"/>
      <c r="F134" s="136"/>
      <c r="G134" s="136"/>
      <c r="H134" s="137"/>
      <c r="I134" s="66">
        <f>I135+I136+I137+I138+I139+I140+I141+I142+I143+I144+I145</f>
        <v>0</v>
      </c>
      <c r="J134" s="67"/>
      <c r="K134" s="36" t="s">
        <v>331</v>
      </c>
      <c r="L134" s="138"/>
      <c r="M134" s="136"/>
      <c r="N134" s="136"/>
      <c r="O134" s="136"/>
      <c r="P134" s="136"/>
      <c r="Q134" s="137"/>
      <c r="R134" s="66">
        <f>R135+R136+R137+R138+R139+R140+R141+R142+R143+R144+R145</f>
        <v>36.856589999999997</v>
      </c>
      <c r="S134" s="37" t="s">
        <v>331</v>
      </c>
      <c r="T134" s="38"/>
      <c r="U134" s="30">
        <f t="shared" si="33"/>
        <v>-36.856589999999997</v>
      </c>
      <c r="V134" s="139"/>
      <c r="W134" s="140"/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1"/>
    </row>
    <row r="135" spans="1:33" ht="48" x14ac:dyDescent="0.25">
      <c r="A135" s="39" t="s">
        <v>332</v>
      </c>
      <c r="B135" s="65" t="s">
        <v>333</v>
      </c>
      <c r="C135" s="71">
        <v>0</v>
      </c>
      <c r="D135" s="42" t="s">
        <v>105</v>
      </c>
      <c r="E135" s="61">
        <v>0</v>
      </c>
      <c r="F135" s="59" t="s">
        <v>116</v>
      </c>
      <c r="G135" s="45"/>
      <c r="H135" s="64"/>
      <c r="I135" s="52">
        <f t="shared" ref="I135:I144" si="34">ROUND(G135*H135*E135/1000,5)</f>
        <v>0</v>
      </c>
      <c r="J135" s="48"/>
      <c r="K135" s="49" t="s">
        <v>37</v>
      </c>
      <c r="L135" s="77">
        <v>0</v>
      </c>
      <c r="M135" s="42" t="s">
        <v>105</v>
      </c>
      <c r="N135" s="61">
        <v>0</v>
      </c>
      <c r="O135" s="59" t="s">
        <v>116</v>
      </c>
      <c r="P135" s="45">
        <v>0</v>
      </c>
      <c r="Q135" s="45">
        <v>0</v>
      </c>
      <c r="R135" s="52">
        <f t="shared" ref="R135:R144" si="35">ROUND(P135*Q135*N135/1000,5)</f>
        <v>0</v>
      </c>
      <c r="S135" s="53" t="s">
        <v>37</v>
      </c>
      <c r="T135" s="54"/>
      <c r="U135" s="30">
        <f t="shared" si="33"/>
        <v>0</v>
      </c>
      <c r="V135" s="68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70">
        <v>0</v>
      </c>
    </row>
    <row r="136" spans="1:33" x14ac:dyDescent="0.25">
      <c r="A136" s="39" t="s">
        <v>334</v>
      </c>
      <c r="B136" s="65" t="s">
        <v>335</v>
      </c>
      <c r="C136" s="71">
        <v>0</v>
      </c>
      <c r="D136" s="42" t="s">
        <v>113</v>
      </c>
      <c r="E136" s="61">
        <v>0</v>
      </c>
      <c r="F136" s="59" t="s">
        <v>116</v>
      </c>
      <c r="G136" s="45"/>
      <c r="H136" s="64"/>
      <c r="I136" s="52">
        <f t="shared" si="34"/>
        <v>0</v>
      </c>
      <c r="J136" s="48"/>
      <c r="K136" s="49" t="s">
        <v>37</v>
      </c>
      <c r="L136" s="77">
        <v>0</v>
      </c>
      <c r="M136" s="42" t="s">
        <v>113</v>
      </c>
      <c r="N136" s="61">
        <v>0</v>
      </c>
      <c r="O136" s="59" t="s">
        <v>116</v>
      </c>
      <c r="P136" s="45">
        <v>0</v>
      </c>
      <c r="Q136" s="45">
        <v>0</v>
      </c>
      <c r="R136" s="52">
        <f t="shared" si="35"/>
        <v>0</v>
      </c>
      <c r="S136" s="53" t="s">
        <v>37</v>
      </c>
      <c r="T136" s="54"/>
      <c r="U136" s="30">
        <f t="shared" si="33"/>
        <v>0</v>
      </c>
      <c r="V136" s="68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70">
        <v>0</v>
      </c>
    </row>
    <row r="137" spans="1:33" ht="24" x14ac:dyDescent="0.25">
      <c r="A137" s="39" t="s">
        <v>336</v>
      </c>
      <c r="B137" s="65" t="s">
        <v>337</v>
      </c>
      <c r="C137" s="71">
        <v>0</v>
      </c>
      <c r="D137" s="42" t="s">
        <v>59</v>
      </c>
      <c r="E137" s="61">
        <v>0</v>
      </c>
      <c r="F137" s="59" t="s">
        <v>191</v>
      </c>
      <c r="G137" s="45"/>
      <c r="H137" s="64"/>
      <c r="I137" s="52">
        <f t="shared" si="34"/>
        <v>0</v>
      </c>
      <c r="J137" s="48"/>
      <c r="K137" s="49" t="s">
        <v>37</v>
      </c>
      <c r="L137" s="77">
        <v>1</v>
      </c>
      <c r="M137" s="42" t="s">
        <v>59</v>
      </c>
      <c r="N137" s="61">
        <v>1</v>
      </c>
      <c r="O137" s="59" t="s">
        <v>191</v>
      </c>
      <c r="P137" s="45">
        <v>99</v>
      </c>
      <c r="Q137" s="45">
        <v>186.38</v>
      </c>
      <c r="R137" s="52">
        <f t="shared" si="35"/>
        <v>18.451619999999998</v>
      </c>
      <c r="S137" s="53" t="s">
        <v>37</v>
      </c>
      <c r="T137" s="54"/>
      <c r="U137" s="30">
        <f t="shared" si="33"/>
        <v>-18.451619999999998</v>
      </c>
      <c r="V137" s="55"/>
      <c r="W137" s="56"/>
      <c r="X137" s="56"/>
      <c r="Y137" s="56"/>
      <c r="Z137" s="56"/>
      <c r="AA137" s="56"/>
      <c r="AB137" s="56"/>
      <c r="AC137" s="56"/>
      <c r="AD137" s="56"/>
      <c r="AE137" s="56">
        <v>1</v>
      </c>
      <c r="AF137" s="56"/>
      <c r="AG137" s="33"/>
    </row>
    <row r="138" spans="1:33" x14ac:dyDescent="0.25">
      <c r="A138" s="39" t="s">
        <v>338</v>
      </c>
      <c r="B138" s="65" t="s">
        <v>339</v>
      </c>
      <c r="C138" s="71">
        <v>0</v>
      </c>
      <c r="D138" s="42" t="s">
        <v>40</v>
      </c>
      <c r="E138" s="61">
        <v>0</v>
      </c>
      <c r="F138" s="59" t="s">
        <v>46</v>
      </c>
      <c r="G138" s="45"/>
      <c r="H138" s="64"/>
      <c r="I138" s="52">
        <f t="shared" si="34"/>
        <v>0</v>
      </c>
      <c r="J138" s="48"/>
      <c r="K138" s="49" t="s">
        <v>37</v>
      </c>
      <c r="L138" s="77">
        <v>0</v>
      </c>
      <c r="M138" s="42" t="s">
        <v>40</v>
      </c>
      <c r="N138" s="61">
        <v>0</v>
      </c>
      <c r="O138" s="59" t="s">
        <v>46</v>
      </c>
      <c r="P138" s="45">
        <v>0</v>
      </c>
      <c r="Q138" s="45">
        <v>0</v>
      </c>
      <c r="R138" s="52">
        <f t="shared" si="35"/>
        <v>0</v>
      </c>
      <c r="S138" s="53" t="s">
        <v>37</v>
      </c>
      <c r="T138" s="54"/>
      <c r="U138" s="30">
        <f t="shared" si="33"/>
        <v>0</v>
      </c>
      <c r="V138" s="68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70">
        <v>0</v>
      </c>
    </row>
    <row r="139" spans="1:33" x14ac:dyDescent="0.25">
      <c r="A139" s="39" t="s">
        <v>340</v>
      </c>
      <c r="B139" s="65" t="s">
        <v>341</v>
      </c>
      <c r="C139" s="71">
        <v>0</v>
      </c>
      <c r="D139" s="42" t="s">
        <v>110</v>
      </c>
      <c r="E139" s="61">
        <v>0</v>
      </c>
      <c r="F139" s="59" t="s">
        <v>46</v>
      </c>
      <c r="G139" s="45"/>
      <c r="H139" s="46"/>
      <c r="I139" s="52">
        <f t="shared" si="34"/>
        <v>0</v>
      </c>
      <c r="J139" s="48"/>
      <c r="K139" s="49" t="s">
        <v>37</v>
      </c>
      <c r="L139" s="77">
        <v>1</v>
      </c>
      <c r="M139" s="42" t="s">
        <v>110</v>
      </c>
      <c r="N139" s="61">
        <v>365</v>
      </c>
      <c r="O139" s="59" t="s">
        <v>46</v>
      </c>
      <c r="P139" s="45">
        <v>3</v>
      </c>
      <c r="Q139" s="51">
        <v>9.31</v>
      </c>
      <c r="R139" s="52">
        <f t="shared" si="35"/>
        <v>10.19445</v>
      </c>
      <c r="S139" s="53" t="s">
        <v>37</v>
      </c>
      <c r="T139" s="54"/>
      <c r="U139" s="30">
        <f t="shared" si="33"/>
        <v>-10.19445</v>
      </c>
      <c r="V139" s="55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33">
        <v>0</v>
      </c>
    </row>
    <row r="140" spans="1:33" ht="24" x14ac:dyDescent="0.25">
      <c r="A140" s="39" t="s">
        <v>342</v>
      </c>
      <c r="B140" s="65" t="s">
        <v>343</v>
      </c>
      <c r="C140" s="71">
        <v>0</v>
      </c>
      <c r="D140" s="42" t="s">
        <v>54</v>
      </c>
      <c r="E140" s="61">
        <v>0</v>
      </c>
      <c r="F140" s="59" t="s">
        <v>46</v>
      </c>
      <c r="G140" s="45"/>
      <c r="H140" s="57"/>
      <c r="I140" s="52">
        <f t="shared" si="34"/>
        <v>0</v>
      </c>
      <c r="J140" s="48"/>
      <c r="K140" s="49" t="s">
        <v>37</v>
      </c>
      <c r="L140" s="77">
        <v>1</v>
      </c>
      <c r="M140" s="42" t="s">
        <v>54</v>
      </c>
      <c r="N140" s="61">
        <v>12</v>
      </c>
      <c r="O140" s="59" t="s">
        <v>46</v>
      </c>
      <c r="P140" s="45">
        <v>3</v>
      </c>
      <c r="Q140" s="58">
        <v>63.58</v>
      </c>
      <c r="R140" s="52">
        <f t="shared" si="35"/>
        <v>2.2888799999999998</v>
      </c>
      <c r="S140" s="53" t="s">
        <v>37</v>
      </c>
      <c r="T140" s="54"/>
      <c r="U140" s="30">
        <f t="shared" si="33"/>
        <v>-2.2888799999999998</v>
      </c>
      <c r="V140" s="55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33">
        <v>0</v>
      </c>
    </row>
    <row r="141" spans="1:33" ht="24" x14ac:dyDescent="0.25">
      <c r="A141" s="39" t="s">
        <v>344</v>
      </c>
      <c r="B141" s="65" t="s">
        <v>345</v>
      </c>
      <c r="C141" s="71">
        <v>0</v>
      </c>
      <c r="D141" s="42" t="s">
        <v>105</v>
      </c>
      <c r="E141" s="61">
        <v>0</v>
      </c>
      <c r="F141" s="59" t="s">
        <v>116</v>
      </c>
      <c r="G141" s="45"/>
      <c r="H141" s="64"/>
      <c r="I141" s="52">
        <f t="shared" si="34"/>
        <v>0</v>
      </c>
      <c r="J141" s="48"/>
      <c r="K141" s="49" t="s">
        <v>37</v>
      </c>
      <c r="L141" s="77">
        <v>0</v>
      </c>
      <c r="M141" s="42" t="s">
        <v>105</v>
      </c>
      <c r="N141" s="61">
        <v>0</v>
      </c>
      <c r="O141" s="59" t="s">
        <v>116</v>
      </c>
      <c r="P141" s="45">
        <v>0</v>
      </c>
      <c r="Q141" s="45">
        <v>0</v>
      </c>
      <c r="R141" s="52">
        <f t="shared" si="35"/>
        <v>0</v>
      </c>
      <c r="S141" s="53" t="s">
        <v>37</v>
      </c>
      <c r="T141" s="54"/>
      <c r="U141" s="30">
        <f t="shared" si="33"/>
        <v>0</v>
      </c>
      <c r="V141" s="68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70">
        <v>0</v>
      </c>
    </row>
    <row r="142" spans="1:33" x14ac:dyDescent="0.25">
      <c r="A142" s="39" t="s">
        <v>346</v>
      </c>
      <c r="B142" s="65" t="s">
        <v>347</v>
      </c>
      <c r="C142" s="71">
        <v>0</v>
      </c>
      <c r="D142" s="42" t="s">
        <v>54</v>
      </c>
      <c r="E142" s="61">
        <v>0</v>
      </c>
      <c r="F142" s="59" t="s">
        <v>348</v>
      </c>
      <c r="G142" s="45"/>
      <c r="H142" s="64"/>
      <c r="I142" s="52">
        <f t="shared" si="34"/>
        <v>0</v>
      </c>
      <c r="J142" s="48"/>
      <c r="K142" s="49" t="s">
        <v>37</v>
      </c>
      <c r="L142" s="77">
        <v>1</v>
      </c>
      <c r="M142" s="42" t="s">
        <v>54</v>
      </c>
      <c r="N142" s="61">
        <v>12</v>
      </c>
      <c r="O142" s="59" t="s">
        <v>348</v>
      </c>
      <c r="P142" s="45">
        <v>3</v>
      </c>
      <c r="Q142" s="45">
        <v>11.63</v>
      </c>
      <c r="R142" s="52">
        <f t="shared" si="35"/>
        <v>0.41868</v>
      </c>
      <c r="S142" s="53" t="s">
        <v>37</v>
      </c>
      <c r="T142" s="54"/>
      <c r="U142" s="30">
        <f t="shared" si="33"/>
        <v>-0.41868</v>
      </c>
      <c r="V142" s="55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33">
        <v>0</v>
      </c>
    </row>
    <row r="143" spans="1:33" x14ac:dyDescent="0.25">
      <c r="A143" s="39" t="s">
        <v>349</v>
      </c>
      <c r="B143" s="65" t="s">
        <v>350</v>
      </c>
      <c r="C143" s="71">
        <v>0</v>
      </c>
      <c r="D143" s="42" t="s">
        <v>113</v>
      </c>
      <c r="E143" s="61">
        <v>0</v>
      </c>
      <c r="F143" s="59" t="s">
        <v>351</v>
      </c>
      <c r="G143" s="45"/>
      <c r="H143" s="64"/>
      <c r="I143" s="52">
        <f t="shared" si="34"/>
        <v>0</v>
      </c>
      <c r="J143" s="48"/>
      <c r="K143" s="49" t="s">
        <v>37</v>
      </c>
      <c r="L143" s="77">
        <v>1</v>
      </c>
      <c r="M143" s="42" t="s">
        <v>113</v>
      </c>
      <c r="N143" s="61">
        <v>1</v>
      </c>
      <c r="O143" s="59" t="s">
        <v>351</v>
      </c>
      <c r="P143" s="45">
        <v>6</v>
      </c>
      <c r="Q143" s="45">
        <v>917.16</v>
      </c>
      <c r="R143" s="52">
        <f t="shared" si="35"/>
        <v>5.5029599999999999</v>
      </c>
      <c r="S143" s="53" t="s">
        <v>37</v>
      </c>
      <c r="T143" s="54"/>
      <c r="U143" s="30">
        <f t="shared" si="33"/>
        <v>-5.5029599999999999</v>
      </c>
      <c r="V143" s="68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70">
        <v>0</v>
      </c>
    </row>
    <row r="144" spans="1:33" ht="24" x14ac:dyDescent="0.25">
      <c r="A144" s="39" t="s">
        <v>352</v>
      </c>
      <c r="B144" s="65" t="s">
        <v>353</v>
      </c>
      <c r="C144" s="71">
        <v>0</v>
      </c>
      <c r="D144" s="42" t="s">
        <v>105</v>
      </c>
      <c r="E144" s="61">
        <v>0</v>
      </c>
      <c r="F144" s="59" t="s">
        <v>46</v>
      </c>
      <c r="G144" s="45"/>
      <c r="H144" s="64"/>
      <c r="I144" s="52">
        <f t="shared" si="34"/>
        <v>0</v>
      </c>
      <c r="J144" s="48"/>
      <c r="K144" s="49" t="s">
        <v>37</v>
      </c>
      <c r="L144" s="77">
        <v>0</v>
      </c>
      <c r="M144" s="42" t="s">
        <v>105</v>
      </c>
      <c r="N144" s="61">
        <v>0</v>
      </c>
      <c r="O144" s="59" t="s">
        <v>46</v>
      </c>
      <c r="P144" s="45">
        <v>0</v>
      </c>
      <c r="Q144" s="45">
        <v>0</v>
      </c>
      <c r="R144" s="52">
        <f t="shared" si="35"/>
        <v>0</v>
      </c>
      <c r="S144" s="53" t="s">
        <v>37</v>
      </c>
      <c r="T144" s="54"/>
      <c r="U144" s="30">
        <f t="shared" si="33"/>
        <v>0</v>
      </c>
      <c r="V144" s="68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70">
        <v>0</v>
      </c>
    </row>
    <row r="145" spans="1:33" ht="24" x14ac:dyDescent="0.25">
      <c r="A145" s="39" t="s">
        <v>354</v>
      </c>
      <c r="B145" s="65" t="s">
        <v>355</v>
      </c>
      <c r="C145" s="71">
        <v>0</v>
      </c>
      <c r="D145" s="42" t="s">
        <v>113</v>
      </c>
      <c r="E145" s="61">
        <v>0</v>
      </c>
      <c r="F145" s="59" t="s">
        <v>116</v>
      </c>
      <c r="G145" s="45"/>
      <c r="H145" s="64"/>
      <c r="I145" s="72">
        <v>0</v>
      </c>
      <c r="J145" s="73"/>
      <c r="K145" s="27" t="s">
        <v>30</v>
      </c>
      <c r="L145" s="129"/>
      <c r="M145" s="130"/>
      <c r="N145" s="130"/>
      <c r="O145" s="130"/>
      <c r="P145" s="130"/>
      <c r="Q145" s="131"/>
      <c r="R145" s="72">
        <v>0</v>
      </c>
      <c r="S145" s="28" t="s">
        <v>30</v>
      </c>
      <c r="T145" s="29"/>
      <c r="U145" s="30">
        <f t="shared" si="33"/>
        <v>0</v>
      </c>
      <c r="V145" s="31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>
        <v>0</v>
      </c>
    </row>
    <row r="146" spans="1:33" ht="30" x14ac:dyDescent="0.25">
      <c r="A146" s="39" t="s">
        <v>356</v>
      </c>
      <c r="B146" s="74" t="s">
        <v>357</v>
      </c>
      <c r="C146" s="135"/>
      <c r="D146" s="136"/>
      <c r="E146" s="136"/>
      <c r="F146" s="136"/>
      <c r="G146" s="136"/>
      <c r="H146" s="137"/>
      <c r="I146" s="66">
        <f>I147+I148+I149</f>
        <v>1382.6890000000001</v>
      </c>
      <c r="J146" s="67"/>
      <c r="K146" s="36" t="s">
        <v>358</v>
      </c>
      <c r="L146" s="138"/>
      <c r="M146" s="136"/>
      <c r="N146" s="136"/>
      <c r="O146" s="136"/>
      <c r="P146" s="136"/>
      <c r="Q146" s="137"/>
      <c r="R146" s="66">
        <f>R147+R148+R149</f>
        <v>279.33806999999996</v>
      </c>
      <c r="S146" s="37" t="s">
        <v>358</v>
      </c>
      <c r="T146" s="38"/>
      <c r="U146" s="30">
        <f t="shared" si="33"/>
        <v>1103.3509300000001</v>
      </c>
      <c r="V146" s="139"/>
      <c r="W146" s="140"/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1"/>
    </row>
    <row r="147" spans="1:33" ht="24" x14ac:dyDescent="0.25">
      <c r="A147" s="39" t="s">
        <v>359</v>
      </c>
      <c r="B147" s="65" t="s">
        <v>360</v>
      </c>
      <c r="C147" s="71">
        <v>1</v>
      </c>
      <c r="D147" s="42" t="s">
        <v>54</v>
      </c>
      <c r="E147" s="61">
        <v>12</v>
      </c>
      <c r="F147" s="59" t="s">
        <v>348</v>
      </c>
      <c r="G147" s="45">
        <v>9</v>
      </c>
      <c r="H147" s="64">
        <v>5815</v>
      </c>
      <c r="I147" s="52">
        <f t="shared" ref="I147:I149" si="36">ROUND(G147*H147*E147/1000,5)</f>
        <v>628.02</v>
      </c>
      <c r="J147" s="86"/>
      <c r="K147" s="49" t="s">
        <v>37</v>
      </c>
      <c r="L147" s="77">
        <v>1</v>
      </c>
      <c r="M147" s="42" t="s">
        <v>361</v>
      </c>
      <c r="N147" s="61">
        <v>1</v>
      </c>
      <c r="O147" s="59" t="s">
        <v>116</v>
      </c>
      <c r="P147" s="45">
        <v>1</v>
      </c>
      <c r="Q147" s="45">
        <v>279196.56</v>
      </c>
      <c r="R147" s="52">
        <f t="shared" ref="R147:R148" si="37">ROUND(P147*Q147*N147/1000,5)</f>
        <v>279.19655999999998</v>
      </c>
      <c r="S147" s="53" t="s">
        <v>37</v>
      </c>
      <c r="T147" s="54"/>
      <c r="U147" s="30">
        <f t="shared" si="33"/>
        <v>348.82344000000001</v>
      </c>
      <c r="V147" s="68"/>
      <c r="W147" s="69"/>
      <c r="X147" s="69"/>
      <c r="Y147" s="69"/>
      <c r="Z147" s="69"/>
      <c r="AA147" s="69"/>
      <c r="AB147" s="69"/>
      <c r="AC147" s="69"/>
      <c r="AD147" s="69"/>
      <c r="AE147" s="69"/>
      <c r="AF147" s="69"/>
      <c r="AG147" s="70">
        <v>1</v>
      </c>
    </row>
    <row r="148" spans="1:33" ht="36" x14ac:dyDescent="0.25">
      <c r="A148" s="39" t="s">
        <v>362</v>
      </c>
      <c r="B148" s="65" t="s">
        <v>363</v>
      </c>
      <c r="C148" s="71">
        <v>1</v>
      </c>
      <c r="D148" s="42" t="s">
        <v>361</v>
      </c>
      <c r="E148" s="61">
        <v>12</v>
      </c>
      <c r="F148" s="59" t="s">
        <v>46</v>
      </c>
      <c r="G148" s="45">
        <v>9</v>
      </c>
      <c r="H148" s="64">
        <v>5000</v>
      </c>
      <c r="I148" s="52">
        <f t="shared" si="36"/>
        <v>540</v>
      </c>
      <c r="J148" s="48"/>
      <c r="K148" s="49" t="s">
        <v>37</v>
      </c>
      <c r="L148" s="77"/>
      <c r="M148" s="42" t="s">
        <v>75</v>
      </c>
      <c r="N148" s="61"/>
      <c r="O148" s="59"/>
      <c r="P148" s="45"/>
      <c r="Q148" s="45"/>
      <c r="R148" s="52">
        <f t="shared" si="37"/>
        <v>0</v>
      </c>
      <c r="S148" s="53" t="s">
        <v>37</v>
      </c>
      <c r="T148" s="54"/>
      <c r="U148" s="30">
        <f t="shared" si="33"/>
        <v>540</v>
      </c>
      <c r="V148" s="68"/>
      <c r="W148" s="69"/>
      <c r="X148" s="69"/>
      <c r="Y148" s="69"/>
      <c r="Z148" s="69"/>
      <c r="AA148" s="69"/>
      <c r="AB148" s="69"/>
      <c r="AC148" s="69"/>
      <c r="AD148" s="69"/>
      <c r="AE148" s="69"/>
      <c r="AF148" s="69"/>
      <c r="AG148" s="70">
        <v>0</v>
      </c>
    </row>
    <row r="149" spans="1:33" ht="24" x14ac:dyDescent="0.25">
      <c r="A149" s="39" t="s">
        <v>364</v>
      </c>
      <c r="B149" s="65" t="s">
        <v>365</v>
      </c>
      <c r="C149" s="71">
        <v>1</v>
      </c>
      <c r="D149" s="42" t="s">
        <v>105</v>
      </c>
      <c r="E149" s="61">
        <v>1</v>
      </c>
      <c r="F149" s="59" t="s">
        <v>116</v>
      </c>
      <c r="G149" s="45">
        <v>1</v>
      </c>
      <c r="H149" s="64">
        <v>214669</v>
      </c>
      <c r="I149" s="52">
        <f t="shared" si="36"/>
        <v>214.66900000000001</v>
      </c>
      <c r="J149" s="86"/>
      <c r="K149" s="49" t="s">
        <v>37</v>
      </c>
      <c r="L149" s="129"/>
      <c r="M149" s="130"/>
      <c r="N149" s="130"/>
      <c r="O149" s="130"/>
      <c r="P149" s="130"/>
      <c r="Q149" s="131"/>
      <c r="R149" s="52">
        <v>0.14151</v>
      </c>
      <c r="S149" s="53" t="s">
        <v>37</v>
      </c>
      <c r="T149" s="54"/>
      <c r="U149" s="30">
        <f t="shared" si="33"/>
        <v>214.52749</v>
      </c>
      <c r="V149" s="31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>
        <v>1</v>
      </c>
    </row>
    <row r="150" spans="1:33" ht="30" x14ac:dyDescent="0.25">
      <c r="A150" s="39" t="s">
        <v>366</v>
      </c>
      <c r="B150" s="74" t="s">
        <v>367</v>
      </c>
      <c r="C150" s="87"/>
      <c r="D150" s="87"/>
      <c r="E150" s="87"/>
      <c r="F150" s="87"/>
      <c r="G150" s="87"/>
      <c r="H150" s="88"/>
      <c r="I150" s="66">
        <f>I151+I152+I153+I154</f>
        <v>440</v>
      </c>
      <c r="J150" s="67"/>
      <c r="K150" s="36" t="s">
        <v>368</v>
      </c>
      <c r="L150" s="138"/>
      <c r="M150" s="136"/>
      <c r="N150" s="136"/>
      <c r="O150" s="136"/>
      <c r="P150" s="136"/>
      <c r="Q150" s="137"/>
      <c r="R150" s="66">
        <f>R151+R152+R153+R154</f>
        <v>281.05971</v>
      </c>
      <c r="S150" s="37" t="s">
        <v>368</v>
      </c>
      <c r="T150" s="38"/>
      <c r="U150" s="30">
        <f t="shared" si="33"/>
        <v>158.94029</v>
      </c>
      <c r="V150" s="139"/>
      <c r="W150" s="140"/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1"/>
    </row>
    <row r="151" spans="1:33" ht="24" x14ac:dyDescent="0.25">
      <c r="A151" s="39" t="s">
        <v>369</v>
      </c>
      <c r="B151" s="65" t="s">
        <v>370</v>
      </c>
      <c r="C151" s="71">
        <v>1</v>
      </c>
      <c r="D151" s="42" t="s">
        <v>110</v>
      </c>
      <c r="E151" s="61">
        <v>300</v>
      </c>
      <c r="F151" s="59" t="s">
        <v>46</v>
      </c>
      <c r="G151" s="45">
        <v>1</v>
      </c>
      <c r="H151" s="64">
        <v>100</v>
      </c>
      <c r="I151" s="52">
        <f t="shared" ref="I151:I153" si="38">ROUND(G151*H151*E151/1000,5)</f>
        <v>30</v>
      </c>
      <c r="J151" s="48"/>
      <c r="K151" s="49" t="s">
        <v>37</v>
      </c>
      <c r="L151" s="77">
        <v>0</v>
      </c>
      <c r="M151" s="42" t="s">
        <v>113</v>
      </c>
      <c r="N151" s="61">
        <v>0</v>
      </c>
      <c r="O151" s="59" t="s">
        <v>116</v>
      </c>
      <c r="P151" s="45">
        <v>0</v>
      </c>
      <c r="Q151" s="45">
        <v>0</v>
      </c>
      <c r="R151" s="52">
        <f t="shared" ref="R151:R153" si="39">ROUND(P151*Q151*N151/1000,5)</f>
        <v>0</v>
      </c>
      <c r="S151" s="53" t="s">
        <v>37</v>
      </c>
      <c r="T151" s="54"/>
      <c r="U151" s="30">
        <f t="shared" si="33"/>
        <v>30</v>
      </c>
      <c r="V151" s="68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70">
        <v>0</v>
      </c>
    </row>
    <row r="152" spans="1:33" ht="24" x14ac:dyDescent="0.25">
      <c r="A152" s="39" t="s">
        <v>371</v>
      </c>
      <c r="B152" s="65" t="s">
        <v>372</v>
      </c>
      <c r="C152" s="71">
        <v>1</v>
      </c>
      <c r="D152" s="42" t="s">
        <v>54</v>
      </c>
      <c r="E152" s="61">
        <v>12</v>
      </c>
      <c r="F152" s="59" t="s">
        <v>348</v>
      </c>
      <c r="G152" s="45">
        <v>1</v>
      </c>
      <c r="H152" s="89">
        <v>30000</v>
      </c>
      <c r="I152" s="52">
        <f t="shared" si="38"/>
        <v>360</v>
      </c>
      <c r="J152" s="48"/>
      <c r="K152" s="49" t="s">
        <v>37</v>
      </c>
      <c r="L152" s="77">
        <v>1</v>
      </c>
      <c r="M152" s="42" t="s">
        <v>54</v>
      </c>
      <c r="N152" s="61">
        <v>12</v>
      </c>
      <c r="O152" s="59" t="s">
        <v>348</v>
      </c>
      <c r="P152" s="45">
        <v>3</v>
      </c>
      <c r="Q152" s="90">
        <v>6939.25</v>
      </c>
      <c r="R152" s="52">
        <f t="shared" si="39"/>
        <v>249.81299999999999</v>
      </c>
      <c r="S152" s="53" t="s">
        <v>37</v>
      </c>
      <c r="T152" s="54"/>
      <c r="U152" s="30">
        <f t="shared" si="33"/>
        <v>110.18700000000001</v>
      </c>
      <c r="V152" s="55">
        <v>1</v>
      </c>
      <c r="W152" s="56">
        <v>1</v>
      </c>
      <c r="X152" s="56">
        <v>1</v>
      </c>
      <c r="Y152" s="56">
        <v>1</v>
      </c>
      <c r="Z152" s="56">
        <v>1</v>
      </c>
      <c r="AA152" s="56">
        <v>1</v>
      </c>
      <c r="AB152" s="56">
        <v>1</v>
      </c>
      <c r="AC152" s="56">
        <v>1</v>
      </c>
      <c r="AD152" s="56">
        <v>1</v>
      </c>
      <c r="AE152" s="56">
        <v>1</v>
      </c>
      <c r="AF152" s="56">
        <v>1</v>
      </c>
      <c r="AG152" s="33">
        <v>1</v>
      </c>
    </row>
    <row r="153" spans="1:33" ht="36" x14ac:dyDescent="0.25">
      <c r="A153" s="39" t="s">
        <v>373</v>
      </c>
      <c r="B153" s="65" t="s">
        <v>374</v>
      </c>
      <c r="C153" s="71">
        <v>1</v>
      </c>
      <c r="D153" s="42" t="s">
        <v>431</v>
      </c>
      <c r="E153" s="61">
        <v>1</v>
      </c>
      <c r="F153" s="59" t="s">
        <v>46</v>
      </c>
      <c r="G153" s="45">
        <v>5</v>
      </c>
      <c r="H153" s="64">
        <v>10000</v>
      </c>
      <c r="I153" s="52">
        <f t="shared" si="38"/>
        <v>50</v>
      </c>
      <c r="J153" s="48"/>
      <c r="K153" s="49" t="s">
        <v>37</v>
      </c>
      <c r="L153" s="77">
        <v>0</v>
      </c>
      <c r="M153" s="42" t="s">
        <v>113</v>
      </c>
      <c r="N153" s="61">
        <v>0</v>
      </c>
      <c r="O153" s="59" t="s">
        <v>116</v>
      </c>
      <c r="P153" s="45">
        <v>0</v>
      </c>
      <c r="Q153" s="45">
        <v>0</v>
      </c>
      <c r="R153" s="52">
        <f t="shared" si="39"/>
        <v>0</v>
      </c>
      <c r="S153" s="53" t="s">
        <v>37</v>
      </c>
      <c r="T153" s="54"/>
      <c r="U153" s="30">
        <f t="shared" si="33"/>
        <v>50</v>
      </c>
      <c r="V153" s="68"/>
      <c r="W153" s="69"/>
      <c r="X153" s="69"/>
      <c r="Y153" s="69"/>
      <c r="Z153" s="69"/>
      <c r="AA153" s="69"/>
      <c r="AB153" s="69"/>
      <c r="AC153" s="69"/>
      <c r="AD153" s="69"/>
      <c r="AE153" s="69"/>
      <c r="AF153" s="69"/>
      <c r="AG153" s="70">
        <v>0</v>
      </c>
    </row>
    <row r="154" spans="1:33" ht="24" x14ac:dyDescent="0.25">
      <c r="A154" s="39" t="s">
        <v>375</v>
      </c>
      <c r="B154" s="65" t="s">
        <v>376</v>
      </c>
      <c r="C154" s="71">
        <v>1</v>
      </c>
      <c r="D154" s="42" t="s">
        <v>105</v>
      </c>
      <c r="E154" s="61">
        <v>1</v>
      </c>
      <c r="F154" s="59" t="s">
        <v>116</v>
      </c>
      <c r="G154" s="45"/>
      <c r="H154" s="78"/>
      <c r="I154" s="72">
        <f>H154/1000</f>
        <v>0</v>
      </c>
      <c r="J154" s="73"/>
      <c r="K154" s="27" t="s">
        <v>30</v>
      </c>
      <c r="L154" s="129"/>
      <c r="M154" s="130"/>
      <c r="N154" s="130"/>
      <c r="O154" s="130"/>
      <c r="P154" s="130"/>
      <c r="Q154" s="131"/>
      <c r="R154" s="72">
        <v>31.24671</v>
      </c>
      <c r="S154" s="28" t="s">
        <v>30</v>
      </c>
      <c r="T154" s="29"/>
      <c r="U154" s="30">
        <f t="shared" si="33"/>
        <v>-31.24671</v>
      </c>
      <c r="V154" s="31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>
        <v>1</v>
      </c>
    </row>
    <row r="155" spans="1:33" ht="30" x14ac:dyDescent="0.25">
      <c r="A155" s="39" t="s">
        <v>377</v>
      </c>
      <c r="B155" s="74" t="s">
        <v>378</v>
      </c>
      <c r="C155" s="135"/>
      <c r="D155" s="136"/>
      <c r="E155" s="136"/>
      <c r="F155" s="136"/>
      <c r="G155" s="136"/>
      <c r="H155" s="137"/>
      <c r="I155" s="66">
        <f>I156+I157+I158+I159</f>
        <v>1639</v>
      </c>
      <c r="J155" s="67"/>
      <c r="K155" s="36" t="s">
        <v>379</v>
      </c>
      <c r="L155" s="138"/>
      <c r="M155" s="136"/>
      <c r="N155" s="136"/>
      <c r="O155" s="136"/>
      <c r="P155" s="136"/>
      <c r="Q155" s="137"/>
      <c r="R155" s="66">
        <f>R156+R157+R158+R159</f>
        <v>7.0244999999999997</v>
      </c>
      <c r="S155" s="37" t="s">
        <v>379</v>
      </c>
      <c r="T155" s="38"/>
      <c r="U155" s="30">
        <f t="shared" si="33"/>
        <v>1631.9755</v>
      </c>
      <c r="V155" s="139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1"/>
    </row>
    <row r="156" spans="1:33" ht="24" x14ac:dyDescent="0.25">
      <c r="A156" s="39" t="s">
        <v>380</v>
      </c>
      <c r="B156" s="65" t="s">
        <v>381</v>
      </c>
      <c r="C156" s="71">
        <v>1</v>
      </c>
      <c r="D156" s="42" t="s">
        <v>54</v>
      </c>
      <c r="E156" s="61">
        <v>12</v>
      </c>
      <c r="F156" s="59" t="s">
        <v>46</v>
      </c>
      <c r="G156" s="45">
        <v>1</v>
      </c>
      <c r="H156" s="64">
        <v>5500</v>
      </c>
      <c r="I156" s="52">
        <f t="shared" ref="I156:I158" si="40">ROUND(G156*H156*E156/1000,5)</f>
        <v>66</v>
      </c>
      <c r="J156" s="48"/>
      <c r="K156" s="49" t="s">
        <v>37</v>
      </c>
      <c r="L156" s="77">
        <v>0</v>
      </c>
      <c r="M156" s="42" t="s">
        <v>72</v>
      </c>
      <c r="N156" s="61">
        <v>0</v>
      </c>
      <c r="O156" s="59" t="s">
        <v>46</v>
      </c>
      <c r="P156" s="45">
        <v>0</v>
      </c>
      <c r="Q156" s="45">
        <v>0</v>
      </c>
      <c r="R156" s="52">
        <f t="shared" ref="R156:R158" si="41">ROUND(P156*Q156*N156/1000,5)</f>
        <v>0</v>
      </c>
      <c r="S156" s="53" t="s">
        <v>37</v>
      </c>
      <c r="T156" s="54"/>
      <c r="U156" s="30">
        <f t="shared" si="33"/>
        <v>66</v>
      </c>
      <c r="V156" s="68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70">
        <v>0</v>
      </c>
    </row>
    <row r="157" spans="1:33" x14ac:dyDescent="0.25">
      <c r="A157" s="39" t="s">
        <v>382</v>
      </c>
      <c r="B157" s="65" t="s">
        <v>383</v>
      </c>
      <c r="C157" s="71">
        <v>1</v>
      </c>
      <c r="D157" s="42" t="s">
        <v>54</v>
      </c>
      <c r="E157" s="61">
        <v>12</v>
      </c>
      <c r="F157" s="59" t="s">
        <v>326</v>
      </c>
      <c r="G157" s="45">
        <v>1</v>
      </c>
      <c r="H157" s="64">
        <v>30000</v>
      </c>
      <c r="I157" s="52">
        <f t="shared" si="40"/>
        <v>360</v>
      </c>
      <c r="J157" s="48"/>
      <c r="K157" s="49" t="s">
        <v>37</v>
      </c>
      <c r="L157" s="77">
        <v>0</v>
      </c>
      <c r="M157" s="42" t="s">
        <v>113</v>
      </c>
      <c r="N157" s="61">
        <v>0</v>
      </c>
      <c r="O157" s="59" t="s">
        <v>116</v>
      </c>
      <c r="P157" s="45">
        <v>0</v>
      </c>
      <c r="Q157" s="45">
        <v>0</v>
      </c>
      <c r="R157" s="52">
        <f t="shared" si="41"/>
        <v>0</v>
      </c>
      <c r="S157" s="53" t="s">
        <v>37</v>
      </c>
      <c r="T157" s="54"/>
      <c r="U157" s="30">
        <f t="shared" si="33"/>
        <v>360</v>
      </c>
      <c r="V157" s="68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70">
        <v>0</v>
      </c>
    </row>
    <row r="158" spans="1:33" ht="24" x14ac:dyDescent="0.25">
      <c r="A158" s="39" t="s">
        <v>384</v>
      </c>
      <c r="B158" s="65" t="s">
        <v>385</v>
      </c>
      <c r="C158" s="71">
        <v>1</v>
      </c>
      <c r="D158" s="42" t="s">
        <v>54</v>
      </c>
      <c r="E158" s="61">
        <v>12</v>
      </c>
      <c r="F158" s="59" t="s">
        <v>116</v>
      </c>
      <c r="G158" s="45">
        <v>1</v>
      </c>
      <c r="H158" s="64">
        <v>50000</v>
      </c>
      <c r="I158" s="52">
        <f t="shared" si="40"/>
        <v>600</v>
      </c>
      <c r="J158" s="48"/>
      <c r="K158" s="49" t="s">
        <v>37</v>
      </c>
      <c r="L158" s="77">
        <v>0</v>
      </c>
      <c r="M158" s="42" t="s">
        <v>105</v>
      </c>
      <c r="N158" s="61">
        <v>0</v>
      </c>
      <c r="O158" s="59" t="s">
        <v>116</v>
      </c>
      <c r="P158" s="45">
        <v>0</v>
      </c>
      <c r="Q158" s="45">
        <v>0</v>
      </c>
      <c r="R158" s="52">
        <f t="shared" si="41"/>
        <v>0</v>
      </c>
      <c r="S158" s="53" t="s">
        <v>37</v>
      </c>
      <c r="T158" s="54"/>
      <c r="U158" s="30">
        <f t="shared" si="33"/>
        <v>600</v>
      </c>
      <c r="V158" s="68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70">
        <v>0</v>
      </c>
    </row>
    <row r="159" spans="1:33" ht="24" x14ac:dyDescent="0.25">
      <c r="A159" s="39" t="s">
        <v>386</v>
      </c>
      <c r="B159" s="65" t="s">
        <v>387</v>
      </c>
      <c r="C159" s="71">
        <v>0</v>
      </c>
      <c r="D159" s="42" t="s">
        <v>113</v>
      </c>
      <c r="E159" s="61">
        <v>0</v>
      </c>
      <c r="F159" s="59" t="s">
        <v>116</v>
      </c>
      <c r="G159" s="45"/>
      <c r="H159" s="64"/>
      <c r="I159" s="72">
        <v>613</v>
      </c>
      <c r="J159" s="73"/>
      <c r="K159" s="27" t="s">
        <v>30</v>
      </c>
      <c r="L159" s="129"/>
      <c r="M159" s="130"/>
      <c r="N159" s="130"/>
      <c r="O159" s="130"/>
      <c r="P159" s="130"/>
      <c r="Q159" s="131"/>
      <c r="R159" s="72">
        <v>7.0244999999999997</v>
      </c>
      <c r="S159" s="28" t="s">
        <v>30</v>
      </c>
      <c r="T159" s="29"/>
      <c r="U159" s="30">
        <f t="shared" si="33"/>
        <v>605.97550000000001</v>
      </c>
      <c r="V159" s="31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>
        <v>0</v>
      </c>
    </row>
    <row r="160" spans="1:33" ht="30" x14ac:dyDescent="0.25">
      <c r="A160" s="39" t="s">
        <v>388</v>
      </c>
      <c r="B160" s="74" t="s">
        <v>389</v>
      </c>
      <c r="C160" s="135"/>
      <c r="D160" s="136"/>
      <c r="E160" s="136"/>
      <c r="F160" s="136"/>
      <c r="G160" s="136"/>
      <c r="H160" s="137"/>
      <c r="I160" s="66">
        <f>I161+I162+I163</f>
        <v>0</v>
      </c>
      <c r="J160" s="67"/>
      <c r="K160" s="36" t="s">
        <v>390</v>
      </c>
      <c r="L160" s="138"/>
      <c r="M160" s="136"/>
      <c r="N160" s="136"/>
      <c r="O160" s="136"/>
      <c r="P160" s="136"/>
      <c r="Q160" s="137"/>
      <c r="R160" s="66">
        <f>R161+R162+R163</f>
        <v>0</v>
      </c>
      <c r="S160" s="37" t="s">
        <v>390</v>
      </c>
      <c r="T160" s="38"/>
      <c r="U160" s="30">
        <f t="shared" si="33"/>
        <v>0</v>
      </c>
      <c r="V160" s="139"/>
      <c r="W160" s="140"/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1"/>
    </row>
    <row r="161" spans="1:33" ht="36" x14ac:dyDescent="0.25">
      <c r="A161" s="39" t="s">
        <v>391</v>
      </c>
      <c r="B161" s="65" t="s">
        <v>392</v>
      </c>
      <c r="C161" s="71">
        <v>0</v>
      </c>
      <c r="D161" s="42" t="s">
        <v>457</v>
      </c>
      <c r="E161" s="61">
        <v>0</v>
      </c>
      <c r="F161" s="59" t="s">
        <v>95</v>
      </c>
      <c r="G161" s="45"/>
      <c r="H161" s="64"/>
      <c r="I161" s="52">
        <f t="shared" ref="I161:I162" si="42">ROUND(G161*H161*E161/1000,5)</f>
        <v>0</v>
      </c>
      <c r="J161" s="48"/>
      <c r="K161" s="49" t="s">
        <v>37</v>
      </c>
      <c r="L161" s="77">
        <v>0</v>
      </c>
      <c r="M161" s="42" t="s">
        <v>72</v>
      </c>
      <c r="N161" s="61">
        <v>0</v>
      </c>
      <c r="O161" s="59" t="s">
        <v>95</v>
      </c>
      <c r="P161" s="45">
        <v>0</v>
      </c>
      <c r="Q161" s="45">
        <v>0</v>
      </c>
      <c r="R161" s="52">
        <f t="shared" ref="R161:R162" si="43">ROUND(P161*Q161*N161/1000,5)</f>
        <v>0</v>
      </c>
      <c r="S161" s="53" t="s">
        <v>37</v>
      </c>
      <c r="T161" s="54"/>
      <c r="U161" s="30">
        <f t="shared" si="33"/>
        <v>0</v>
      </c>
      <c r="V161" s="68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70">
        <v>0</v>
      </c>
    </row>
    <row r="162" spans="1:33" ht="36" x14ac:dyDescent="0.25">
      <c r="A162" s="39" t="s">
        <v>393</v>
      </c>
      <c r="B162" s="65" t="s">
        <v>394</v>
      </c>
      <c r="C162" s="71"/>
      <c r="D162" s="42" t="s">
        <v>75</v>
      </c>
      <c r="E162" s="61"/>
      <c r="F162" s="59"/>
      <c r="G162" s="45"/>
      <c r="H162" s="64"/>
      <c r="I162" s="52">
        <f t="shared" si="42"/>
        <v>0</v>
      </c>
      <c r="J162" s="48"/>
      <c r="K162" s="49" t="s">
        <v>37</v>
      </c>
      <c r="L162" s="77"/>
      <c r="M162" s="42" t="s">
        <v>75</v>
      </c>
      <c r="N162" s="61"/>
      <c r="O162" s="59"/>
      <c r="P162" s="45"/>
      <c r="Q162" s="45"/>
      <c r="R162" s="52">
        <f t="shared" si="43"/>
        <v>0</v>
      </c>
      <c r="S162" s="53" t="s">
        <v>37</v>
      </c>
      <c r="T162" s="54"/>
      <c r="U162" s="30">
        <f t="shared" si="33"/>
        <v>0</v>
      </c>
      <c r="V162" s="68"/>
      <c r="W162" s="69"/>
      <c r="X162" s="69"/>
      <c r="Y162" s="69"/>
      <c r="Z162" s="69"/>
      <c r="AA162" s="69"/>
      <c r="AB162" s="69"/>
      <c r="AC162" s="69"/>
      <c r="AD162" s="69"/>
      <c r="AE162" s="69"/>
      <c r="AF162" s="69"/>
      <c r="AG162" s="70">
        <v>0</v>
      </c>
    </row>
    <row r="163" spans="1:33" ht="24" x14ac:dyDescent="0.25">
      <c r="A163" s="39" t="s">
        <v>395</v>
      </c>
      <c r="B163" s="65" t="s">
        <v>396</v>
      </c>
      <c r="C163" s="71">
        <v>0</v>
      </c>
      <c r="D163" s="42" t="s">
        <v>457</v>
      </c>
      <c r="E163" s="61">
        <v>0</v>
      </c>
      <c r="F163" s="59" t="s">
        <v>116</v>
      </c>
      <c r="G163" s="45"/>
      <c r="H163" s="64"/>
      <c r="I163" s="72">
        <v>0</v>
      </c>
      <c r="J163" s="73"/>
      <c r="K163" s="27" t="s">
        <v>30</v>
      </c>
      <c r="L163" s="129"/>
      <c r="M163" s="130"/>
      <c r="N163" s="130"/>
      <c r="O163" s="130"/>
      <c r="P163" s="130"/>
      <c r="Q163" s="131"/>
      <c r="R163" s="72">
        <v>0</v>
      </c>
      <c r="S163" s="28" t="s">
        <v>30</v>
      </c>
      <c r="T163" s="29"/>
      <c r="U163" s="30">
        <f t="shared" si="33"/>
        <v>0</v>
      </c>
      <c r="V163" s="31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>
        <v>0</v>
      </c>
    </row>
    <row r="164" spans="1:33" ht="36" x14ac:dyDescent="0.25">
      <c r="A164" s="39" t="s">
        <v>397</v>
      </c>
      <c r="B164" s="65" t="s">
        <v>398</v>
      </c>
      <c r="C164" s="142"/>
      <c r="D164" s="130"/>
      <c r="E164" s="130"/>
      <c r="F164" s="130"/>
      <c r="G164" s="130"/>
      <c r="H164" s="131"/>
      <c r="I164" s="66">
        <f>SUM(I165:I167)</f>
        <v>1445.5479</v>
      </c>
      <c r="J164" s="67"/>
      <c r="K164" s="36" t="s">
        <v>399</v>
      </c>
      <c r="L164" s="129"/>
      <c r="M164" s="130"/>
      <c r="N164" s="130"/>
      <c r="O164" s="130"/>
      <c r="P164" s="130"/>
      <c r="Q164" s="131"/>
      <c r="R164" s="66">
        <f>SUM(R165:R167)</f>
        <v>41.604909999999997</v>
      </c>
      <c r="S164" s="37" t="s">
        <v>399</v>
      </c>
      <c r="T164" s="38"/>
      <c r="U164" s="30">
        <f t="shared" si="33"/>
        <v>1403.94299</v>
      </c>
      <c r="V164" s="139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1"/>
    </row>
    <row r="165" spans="1:33" ht="24" x14ac:dyDescent="0.25">
      <c r="A165" s="39" t="s">
        <v>400</v>
      </c>
      <c r="B165" s="65" t="s">
        <v>401</v>
      </c>
      <c r="C165" s="75">
        <v>1</v>
      </c>
      <c r="D165" s="91" t="s">
        <v>402</v>
      </c>
      <c r="E165" s="61">
        <v>1</v>
      </c>
      <c r="F165" s="59" t="s">
        <v>116</v>
      </c>
      <c r="G165" s="45"/>
      <c r="H165" s="64"/>
      <c r="I165" s="52">
        <f t="shared" ref="I165:I166" si="44">ROUND(G165*H165*E165/1000,5)</f>
        <v>0</v>
      </c>
      <c r="J165" s="48"/>
      <c r="K165" s="49" t="s">
        <v>37</v>
      </c>
      <c r="L165" s="92">
        <v>1</v>
      </c>
      <c r="M165" s="91" t="s">
        <v>402</v>
      </c>
      <c r="N165" s="61">
        <v>1</v>
      </c>
      <c r="O165" s="59" t="s">
        <v>36</v>
      </c>
      <c r="P165" s="45">
        <v>8959.5</v>
      </c>
      <c r="Q165" s="45">
        <v>4.3</v>
      </c>
      <c r="R165" s="52">
        <f t="shared" ref="R165:R166" si="45">ROUND(P165*Q165*N165/1000,5)</f>
        <v>38.525849999999998</v>
      </c>
      <c r="S165" s="53" t="s">
        <v>37</v>
      </c>
      <c r="T165" s="54"/>
      <c r="U165" s="30">
        <f t="shared" si="33"/>
        <v>-38.525849999999998</v>
      </c>
      <c r="V165" s="31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>
        <v>1</v>
      </c>
    </row>
    <row r="166" spans="1:33" ht="24" x14ac:dyDescent="0.25">
      <c r="A166" s="39" t="s">
        <v>403</v>
      </c>
      <c r="B166" s="65" t="s">
        <v>404</v>
      </c>
      <c r="C166" s="75">
        <v>1</v>
      </c>
      <c r="D166" s="91" t="s">
        <v>402</v>
      </c>
      <c r="E166" s="61">
        <v>1</v>
      </c>
      <c r="F166" s="59" t="s">
        <v>116</v>
      </c>
      <c r="G166" s="45">
        <v>1</v>
      </c>
      <c r="H166" s="64">
        <v>1062547.8999999999</v>
      </c>
      <c r="I166" s="52">
        <f t="shared" si="44"/>
        <v>1062.5479</v>
      </c>
      <c r="J166" s="48"/>
      <c r="K166" s="49" t="s">
        <v>37</v>
      </c>
      <c r="L166" s="92">
        <v>1</v>
      </c>
      <c r="M166" s="91" t="s">
        <v>402</v>
      </c>
      <c r="N166" s="61">
        <v>1</v>
      </c>
      <c r="O166" s="59" t="s">
        <v>116</v>
      </c>
      <c r="P166" s="45">
        <v>1</v>
      </c>
      <c r="Q166" s="45">
        <v>3079.06</v>
      </c>
      <c r="R166" s="52">
        <f t="shared" si="45"/>
        <v>3.0790600000000001</v>
      </c>
      <c r="S166" s="53" t="s">
        <v>37</v>
      </c>
      <c r="T166" s="54"/>
      <c r="U166" s="30">
        <f t="shared" si="33"/>
        <v>1059.46884</v>
      </c>
      <c r="V166" s="31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>
        <v>1</v>
      </c>
    </row>
    <row r="167" spans="1:33" ht="36" x14ac:dyDescent="0.25">
      <c r="A167" s="39" t="s">
        <v>405</v>
      </c>
      <c r="B167" s="65" t="s">
        <v>406</v>
      </c>
      <c r="C167" s="71">
        <v>1</v>
      </c>
      <c r="D167" s="42" t="s">
        <v>113</v>
      </c>
      <c r="E167" s="61">
        <v>1</v>
      </c>
      <c r="F167" s="59" t="s">
        <v>116</v>
      </c>
      <c r="G167" s="45"/>
      <c r="H167" s="64"/>
      <c r="I167" s="72">
        <v>383</v>
      </c>
      <c r="J167" s="73"/>
      <c r="K167" s="27" t="s">
        <v>30</v>
      </c>
      <c r="L167" s="129"/>
      <c r="M167" s="130"/>
      <c r="N167" s="130"/>
      <c r="O167" s="130"/>
      <c r="P167" s="130"/>
      <c r="Q167" s="131"/>
      <c r="R167" s="72">
        <v>0</v>
      </c>
      <c r="S167" s="28" t="s">
        <v>30</v>
      </c>
      <c r="T167" s="29"/>
      <c r="U167" s="30">
        <f t="shared" si="33"/>
        <v>383</v>
      </c>
      <c r="V167" s="31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>
        <v>0</v>
      </c>
    </row>
    <row r="168" spans="1:33" ht="48" x14ac:dyDescent="0.25">
      <c r="A168" s="39" t="s">
        <v>407</v>
      </c>
      <c r="B168" s="74" t="s">
        <v>408</v>
      </c>
      <c r="C168" s="93"/>
      <c r="D168" s="94"/>
      <c r="E168" s="94"/>
      <c r="F168" s="94"/>
      <c r="G168" s="94"/>
      <c r="H168" s="95"/>
      <c r="I168" s="72"/>
      <c r="J168" s="73"/>
      <c r="K168" s="27" t="s">
        <v>30</v>
      </c>
      <c r="L168" s="138"/>
      <c r="M168" s="136"/>
      <c r="N168" s="136"/>
      <c r="O168" s="136"/>
      <c r="P168" s="136"/>
      <c r="Q168" s="137"/>
      <c r="R168" s="72">
        <v>258.24054999999998</v>
      </c>
      <c r="S168" s="28" t="s">
        <v>30</v>
      </c>
      <c r="T168" s="29"/>
      <c r="U168" s="30">
        <f t="shared" si="33"/>
        <v>-258.24054999999998</v>
      </c>
      <c r="V168" s="68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70">
        <v>1</v>
      </c>
    </row>
    <row r="169" spans="1:33" x14ac:dyDescent="0.25">
      <c r="A169" s="39" t="s">
        <v>409</v>
      </c>
      <c r="B169" s="74" t="s">
        <v>410</v>
      </c>
      <c r="C169" s="135"/>
      <c r="D169" s="136"/>
      <c r="E169" s="136"/>
      <c r="F169" s="136"/>
      <c r="G169" s="136"/>
      <c r="H169" s="137"/>
      <c r="I169" s="72"/>
      <c r="J169" s="73"/>
      <c r="K169" s="27" t="s">
        <v>30</v>
      </c>
      <c r="L169" s="138"/>
      <c r="M169" s="136"/>
      <c r="N169" s="136"/>
      <c r="O169" s="136"/>
      <c r="P169" s="136"/>
      <c r="Q169" s="137"/>
      <c r="R169" s="72">
        <v>72.466939999999994</v>
      </c>
      <c r="S169" s="28" t="s">
        <v>30</v>
      </c>
      <c r="T169" s="29"/>
      <c r="U169" s="30">
        <f t="shared" si="33"/>
        <v>-72.466939999999994</v>
      </c>
      <c r="V169" s="68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70">
        <v>1</v>
      </c>
    </row>
    <row r="170" spans="1:33" ht="36" x14ac:dyDescent="0.25">
      <c r="A170" s="39" t="s">
        <v>411</v>
      </c>
      <c r="B170" s="74" t="s">
        <v>412</v>
      </c>
      <c r="C170" s="135"/>
      <c r="D170" s="136"/>
      <c r="E170" s="136"/>
      <c r="F170" s="136"/>
      <c r="G170" s="136"/>
      <c r="H170" s="137"/>
      <c r="I170" s="66">
        <f>I171+I172</f>
        <v>94.960000000000008</v>
      </c>
      <c r="J170" s="67"/>
      <c r="K170" s="36" t="s">
        <v>413</v>
      </c>
      <c r="L170" s="138"/>
      <c r="M170" s="136"/>
      <c r="N170" s="136"/>
      <c r="O170" s="136"/>
      <c r="P170" s="136"/>
      <c r="Q170" s="137"/>
      <c r="R170" s="66">
        <f>R171+R172</f>
        <v>4.0796000000000001</v>
      </c>
      <c r="S170" s="37" t="s">
        <v>413</v>
      </c>
      <c r="T170" s="38"/>
      <c r="U170" s="30">
        <f t="shared" si="33"/>
        <v>90.880400000000009</v>
      </c>
      <c r="V170" s="139"/>
      <c r="W170" s="140"/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1"/>
    </row>
    <row r="171" spans="1:33" x14ac:dyDescent="0.25">
      <c r="A171" s="39" t="s">
        <v>414</v>
      </c>
      <c r="B171" s="65" t="s">
        <v>415</v>
      </c>
      <c r="C171" s="71">
        <v>1</v>
      </c>
      <c r="D171" s="42" t="s">
        <v>59</v>
      </c>
      <c r="E171" s="61">
        <v>1</v>
      </c>
      <c r="F171" s="59" t="s">
        <v>36</v>
      </c>
      <c r="G171" s="45">
        <v>800</v>
      </c>
      <c r="H171" s="64">
        <v>61.7</v>
      </c>
      <c r="I171" s="52">
        <f t="shared" ref="I171:I172" si="46">ROUND(G171*H171*E171/1000,5)</f>
        <v>49.36</v>
      </c>
      <c r="J171" s="48"/>
      <c r="K171" s="49" t="s">
        <v>37</v>
      </c>
      <c r="L171" s="77"/>
      <c r="M171" s="42" t="s">
        <v>75</v>
      </c>
      <c r="N171" s="61"/>
      <c r="O171" s="59"/>
      <c r="P171" s="45"/>
      <c r="Q171" s="45"/>
      <c r="R171" s="52">
        <f t="shared" ref="R171:R172" si="47">ROUND(P171*Q171*N171/1000,5)</f>
        <v>0</v>
      </c>
      <c r="S171" s="53" t="s">
        <v>37</v>
      </c>
      <c r="T171" s="54"/>
      <c r="U171" s="30">
        <f t="shared" si="33"/>
        <v>49.36</v>
      </c>
      <c r="V171" s="68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82"/>
    </row>
    <row r="172" spans="1:33" x14ac:dyDescent="0.25">
      <c r="A172" s="39" t="s">
        <v>416</v>
      </c>
      <c r="B172" s="65" t="s">
        <v>417</v>
      </c>
      <c r="C172" s="71">
        <v>1</v>
      </c>
      <c r="D172" s="42" t="s">
        <v>59</v>
      </c>
      <c r="E172" s="61">
        <v>1</v>
      </c>
      <c r="F172" s="59" t="s">
        <v>36</v>
      </c>
      <c r="G172" s="45">
        <v>800</v>
      </c>
      <c r="H172" s="64">
        <v>57</v>
      </c>
      <c r="I172" s="52">
        <f t="shared" si="46"/>
        <v>45.6</v>
      </c>
      <c r="J172" s="48"/>
      <c r="K172" s="49" t="s">
        <v>37</v>
      </c>
      <c r="L172" s="77">
        <v>1</v>
      </c>
      <c r="M172" s="42" t="s">
        <v>59</v>
      </c>
      <c r="N172" s="61">
        <v>1</v>
      </c>
      <c r="O172" s="59" t="s">
        <v>36</v>
      </c>
      <c r="P172" s="45">
        <v>1019.9</v>
      </c>
      <c r="Q172" s="45">
        <v>4</v>
      </c>
      <c r="R172" s="52">
        <f t="shared" si="47"/>
        <v>4.0796000000000001</v>
      </c>
      <c r="S172" s="53" t="s">
        <v>37</v>
      </c>
      <c r="T172" s="54"/>
      <c r="U172" s="30">
        <f t="shared" si="33"/>
        <v>41.520400000000002</v>
      </c>
      <c r="V172" s="68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70">
        <v>1</v>
      </c>
    </row>
    <row r="173" spans="1:33" ht="36" x14ac:dyDescent="0.25">
      <c r="A173" s="39" t="s">
        <v>418</v>
      </c>
      <c r="B173" s="74" t="s">
        <v>419</v>
      </c>
      <c r="C173" s="135"/>
      <c r="D173" s="136"/>
      <c r="E173" s="136"/>
      <c r="F173" s="136"/>
      <c r="G173" s="136"/>
      <c r="H173" s="137"/>
      <c r="I173" s="66">
        <f>SUM(I174:I176)</f>
        <v>75.221000000000004</v>
      </c>
      <c r="J173" s="67"/>
      <c r="K173" s="36" t="s">
        <v>420</v>
      </c>
      <c r="L173" s="138"/>
      <c r="M173" s="136"/>
      <c r="N173" s="136"/>
      <c r="O173" s="136"/>
      <c r="P173" s="136"/>
      <c r="Q173" s="137"/>
      <c r="R173" s="66">
        <f>SUM(R174:R176)</f>
        <v>51.893650000000001</v>
      </c>
      <c r="S173" s="37" t="s">
        <v>420</v>
      </c>
      <c r="T173" s="38"/>
      <c r="U173" s="30">
        <f t="shared" si="33"/>
        <v>23.327350000000003</v>
      </c>
      <c r="V173" s="139"/>
      <c r="W173" s="140"/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1"/>
    </row>
    <row r="174" spans="1:33" x14ac:dyDescent="0.25">
      <c r="A174" s="39" t="s">
        <v>421</v>
      </c>
      <c r="B174" s="65" t="s">
        <v>422</v>
      </c>
      <c r="C174" s="71">
        <v>0</v>
      </c>
      <c r="D174" s="42" t="s">
        <v>113</v>
      </c>
      <c r="E174" s="61">
        <v>0</v>
      </c>
      <c r="F174" s="59" t="s">
        <v>116</v>
      </c>
      <c r="G174" s="45"/>
      <c r="H174" s="64"/>
      <c r="I174" s="52">
        <f t="shared" ref="I174:I187" si="48">ROUND(G174*H174*E174/1000,5)</f>
        <v>0</v>
      </c>
      <c r="J174" s="48"/>
      <c r="K174" s="49" t="s">
        <v>37</v>
      </c>
      <c r="L174" s="77">
        <v>0</v>
      </c>
      <c r="M174" s="42" t="s">
        <v>113</v>
      </c>
      <c r="N174" s="61">
        <v>0</v>
      </c>
      <c r="O174" s="59" t="s">
        <v>116</v>
      </c>
      <c r="P174" s="45">
        <v>0</v>
      </c>
      <c r="Q174" s="45">
        <v>0</v>
      </c>
      <c r="R174" s="52">
        <f t="shared" ref="R174:R175" si="49">ROUND(P174*Q174*N174/1000,5)</f>
        <v>0</v>
      </c>
      <c r="S174" s="53" t="s">
        <v>37</v>
      </c>
      <c r="T174" s="54"/>
      <c r="U174" s="30">
        <f t="shared" si="33"/>
        <v>0</v>
      </c>
      <c r="V174" s="68"/>
      <c r="W174" s="69"/>
      <c r="X174" s="69"/>
      <c r="Y174" s="69"/>
      <c r="Z174" s="69"/>
      <c r="AA174" s="69"/>
      <c r="AB174" s="69"/>
      <c r="AC174" s="69"/>
      <c r="AD174" s="69"/>
      <c r="AE174" s="69"/>
      <c r="AF174" s="69"/>
      <c r="AG174" s="70">
        <v>0</v>
      </c>
    </row>
    <row r="175" spans="1:33" ht="48" x14ac:dyDescent="0.25">
      <c r="A175" s="39" t="s">
        <v>423</v>
      </c>
      <c r="B175" s="65" t="s">
        <v>424</v>
      </c>
      <c r="C175" s="71">
        <v>1</v>
      </c>
      <c r="D175" s="42" t="s">
        <v>75</v>
      </c>
      <c r="E175" s="61"/>
      <c r="F175" s="59"/>
      <c r="G175" s="45"/>
      <c r="H175" s="64"/>
      <c r="I175" s="52">
        <f t="shared" si="48"/>
        <v>0</v>
      </c>
      <c r="J175" s="48"/>
      <c r="K175" s="49" t="s">
        <v>37</v>
      </c>
      <c r="L175" s="77"/>
      <c r="M175" s="42" t="s">
        <v>75</v>
      </c>
      <c r="N175" s="61"/>
      <c r="O175" s="59"/>
      <c r="P175" s="45"/>
      <c r="Q175" s="45"/>
      <c r="R175" s="52">
        <f t="shared" si="49"/>
        <v>0</v>
      </c>
      <c r="S175" s="53" t="s">
        <v>37</v>
      </c>
      <c r="T175" s="54"/>
      <c r="U175" s="30">
        <f t="shared" si="33"/>
        <v>0</v>
      </c>
      <c r="V175" s="68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70">
        <v>0</v>
      </c>
    </row>
    <row r="176" spans="1:33" ht="36" x14ac:dyDescent="0.25">
      <c r="A176" s="39" t="s">
        <v>425</v>
      </c>
      <c r="B176" s="60" t="s">
        <v>426</v>
      </c>
      <c r="C176" s="71">
        <v>1</v>
      </c>
      <c r="D176" s="42" t="s">
        <v>113</v>
      </c>
      <c r="E176" s="61">
        <v>1</v>
      </c>
      <c r="F176" s="59" t="s">
        <v>116</v>
      </c>
      <c r="G176" s="45">
        <v>1</v>
      </c>
      <c r="H176" s="64">
        <v>75221</v>
      </c>
      <c r="I176" s="52">
        <f t="shared" si="48"/>
        <v>75.221000000000004</v>
      </c>
      <c r="J176" s="73"/>
      <c r="K176" s="27" t="s">
        <v>30</v>
      </c>
      <c r="L176" s="129"/>
      <c r="M176" s="130"/>
      <c r="N176" s="130"/>
      <c r="O176" s="130"/>
      <c r="P176" s="130"/>
      <c r="Q176" s="131"/>
      <c r="R176" s="72">
        <v>51.893650000000001</v>
      </c>
      <c r="S176" s="28" t="s">
        <v>30</v>
      </c>
      <c r="T176" s="29"/>
      <c r="U176" s="30">
        <f t="shared" si="33"/>
        <v>23.327350000000003</v>
      </c>
      <c r="V176" s="31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3">
        <v>1</v>
      </c>
    </row>
    <row r="177" spans="1:33" ht="60.75" thickBot="1" x14ac:dyDescent="0.3">
      <c r="A177" s="39" t="s">
        <v>427</v>
      </c>
      <c r="B177" s="74" t="s">
        <v>428</v>
      </c>
      <c r="C177" s="119"/>
      <c r="D177" s="120"/>
      <c r="E177" s="96"/>
      <c r="F177" s="97"/>
      <c r="G177" s="45"/>
      <c r="H177" s="64"/>
      <c r="I177" s="66">
        <f>I178+I179+I180+I181+I183+I182+I184+I185+I186+I187+I188</f>
        <v>4711</v>
      </c>
      <c r="J177" s="67"/>
      <c r="K177" s="36" t="s">
        <v>429</v>
      </c>
      <c r="L177" s="77"/>
      <c r="M177" s="42" t="s">
        <v>75</v>
      </c>
      <c r="N177" s="96"/>
      <c r="O177" s="97"/>
      <c r="P177" s="45"/>
      <c r="Q177" s="45"/>
      <c r="R177" s="66">
        <v>0</v>
      </c>
      <c r="S177" s="37" t="s">
        <v>429</v>
      </c>
      <c r="T177" s="38"/>
      <c r="U177" s="30">
        <f t="shared" si="33"/>
        <v>4711</v>
      </c>
      <c r="V177" s="132"/>
      <c r="W177" s="133"/>
      <c r="X177" s="133"/>
      <c r="Y177" s="133"/>
      <c r="Z177" s="133"/>
      <c r="AA177" s="133"/>
      <c r="AB177" s="133"/>
      <c r="AC177" s="133"/>
      <c r="AD177" s="133"/>
      <c r="AE177" s="133"/>
      <c r="AF177" s="133"/>
      <c r="AG177" s="134"/>
    </row>
    <row r="178" spans="1:33" ht="24" x14ac:dyDescent="0.25">
      <c r="A178" s="115" t="s">
        <v>445</v>
      </c>
      <c r="B178" s="124" t="s">
        <v>432</v>
      </c>
      <c r="C178" s="41">
        <v>20</v>
      </c>
      <c r="D178" s="123" t="s">
        <v>59</v>
      </c>
      <c r="E178" s="118">
        <v>20</v>
      </c>
      <c r="F178" s="118" t="s">
        <v>456</v>
      </c>
      <c r="G178" s="45">
        <v>800</v>
      </c>
      <c r="H178" s="64">
        <v>2</v>
      </c>
      <c r="I178" s="52">
        <f t="shared" si="48"/>
        <v>32</v>
      </c>
      <c r="J178" s="117"/>
      <c r="K178" s="116"/>
      <c r="S178" s="109"/>
      <c r="T178" s="109"/>
      <c r="U178" s="110" t="e">
        <f>#REF!*1000</f>
        <v>#REF!</v>
      </c>
      <c r="AG178" s="111"/>
    </row>
    <row r="179" spans="1:33" x14ac:dyDescent="0.25">
      <c r="A179" s="115" t="s">
        <v>446</v>
      </c>
      <c r="B179" s="124" t="s">
        <v>433</v>
      </c>
      <c r="C179" s="41">
        <v>20</v>
      </c>
      <c r="D179" s="123" t="s">
        <v>59</v>
      </c>
      <c r="E179" s="118">
        <v>20</v>
      </c>
      <c r="F179" s="118" t="s">
        <v>456</v>
      </c>
      <c r="G179" s="45">
        <v>800</v>
      </c>
      <c r="H179" s="64">
        <v>2</v>
      </c>
      <c r="I179" s="52">
        <f t="shared" si="48"/>
        <v>32</v>
      </c>
      <c r="J179" s="117"/>
      <c r="K179" s="116"/>
    </row>
    <row r="180" spans="1:33" x14ac:dyDescent="0.25">
      <c r="A180" s="115" t="s">
        <v>447</v>
      </c>
      <c r="B180" s="125" t="s">
        <v>434</v>
      </c>
      <c r="C180" s="41">
        <v>100</v>
      </c>
      <c r="D180" s="123" t="s">
        <v>59</v>
      </c>
      <c r="E180" s="118">
        <v>100</v>
      </c>
      <c r="F180" s="118" t="s">
        <v>456</v>
      </c>
      <c r="G180" s="45">
        <v>500</v>
      </c>
      <c r="H180" s="64">
        <v>2</v>
      </c>
      <c r="I180" s="52">
        <f t="shared" si="48"/>
        <v>100</v>
      </c>
      <c r="J180" s="117"/>
      <c r="K180" s="116"/>
    </row>
    <row r="181" spans="1:33" x14ac:dyDescent="0.25">
      <c r="A181" s="115" t="s">
        <v>448</v>
      </c>
      <c r="B181" s="126" t="s">
        <v>435</v>
      </c>
      <c r="C181" s="121">
        <v>1</v>
      </c>
      <c r="D181" s="122" t="s">
        <v>110</v>
      </c>
      <c r="E181" s="118">
        <v>300</v>
      </c>
      <c r="F181" s="118" t="s">
        <v>456</v>
      </c>
      <c r="G181" s="45">
        <v>100</v>
      </c>
      <c r="H181" s="64">
        <v>4</v>
      </c>
      <c r="I181" s="52">
        <f t="shared" si="48"/>
        <v>120</v>
      </c>
      <c r="J181" s="117"/>
      <c r="K181" s="116"/>
    </row>
    <row r="182" spans="1:33" x14ac:dyDescent="0.25">
      <c r="A182" s="115" t="s">
        <v>449</v>
      </c>
      <c r="B182" s="125" t="s">
        <v>436</v>
      </c>
      <c r="C182" s="41">
        <v>20</v>
      </c>
      <c r="D182" s="122" t="s">
        <v>59</v>
      </c>
      <c r="E182" s="118">
        <v>20</v>
      </c>
      <c r="F182" s="118" t="s">
        <v>456</v>
      </c>
      <c r="G182" s="45">
        <v>1000</v>
      </c>
      <c r="H182" s="64">
        <v>2</v>
      </c>
      <c r="I182" s="52">
        <f t="shared" si="48"/>
        <v>40</v>
      </c>
      <c r="J182" s="117"/>
      <c r="K182" s="116"/>
    </row>
    <row r="183" spans="1:33" x14ac:dyDescent="0.25">
      <c r="A183" s="115" t="s">
        <v>450</v>
      </c>
      <c r="B183" s="125" t="s">
        <v>437</v>
      </c>
      <c r="C183" s="121">
        <v>20</v>
      </c>
      <c r="D183" s="122" t="s">
        <v>59</v>
      </c>
      <c r="E183" s="118">
        <v>20</v>
      </c>
      <c r="F183" s="118" t="s">
        <v>456</v>
      </c>
      <c r="G183" s="45">
        <v>1000</v>
      </c>
      <c r="H183" s="64">
        <v>5</v>
      </c>
      <c r="I183" s="52">
        <f t="shared" si="48"/>
        <v>100</v>
      </c>
      <c r="J183" s="117"/>
      <c r="K183" s="116"/>
    </row>
    <row r="184" spans="1:33" x14ac:dyDescent="0.25">
      <c r="A184" s="115" t="s">
        <v>451</v>
      </c>
      <c r="B184" s="126" t="s">
        <v>438</v>
      </c>
      <c r="C184" s="41">
        <v>1</v>
      </c>
      <c r="D184" s="123" t="s">
        <v>59</v>
      </c>
      <c r="E184" s="118">
        <v>1</v>
      </c>
      <c r="F184" s="118" t="s">
        <v>348</v>
      </c>
      <c r="G184" s="45">
        <v>30</v>
      </c>
      <c r="H184" s="64">
        <v>5000</v>
      </c>
      <c r="I184" s="52">
        <f t="shared" si="48"/>
        <v>150</v>
      </c>
      <c r="J184" s="117"/>
      <c r="K184" s="116"/>
    </row>
    <row r="185" spans="1:33" ht="45" x14ac:dyDescent="0.25">
      <c r="A185" s="115" t="s">
        <v>452</v>
      </c>
      <c r="B185" s="126" t="s">
        <v>439</v>
      </c>
      <c r="C185" s="121">
        <v>1</v>
      </c>
      <c r="D185" s="122" t="s">
        <v>440</v>
      </c>
      <c r="E185" s="118">
        <v>1</v>
      </c>
      <c r="F185" s="118" t="s">
        <v>348</v>
      </c>
      <c r="G185" s="45">
        <v>10</v>
      </c>
      <c r="H185" s="64">
        <v>4000</v>
      </c>
      <c r="I185" s="52">
        <f t="shared" si="48"/>
        <v>40</v>
      </c>
      <c r="J185" s="117"/>
      <c r="K185" s="116"/>
    </row>
    <row r="186" spans="1:33" ht="30" x14ac:dyDescent="0.25">
      <c r="A186" s="115" t="s">
        <v>453</v>
      </c>
      <c r="B186" s="125" t="s">
        <v>441</v>
      </c>
      <c r="C186" s="41">
        <v>3</v>
      </c>
      <c r="D186" s="123" t="s">
        <v>442</v>
      </c>
      <c r="E186" s="118">
        <v>100</v>
      </c>
      <c r="F186" s="118" t="s">
        <v>456</v>
      </c>
      <c r="G186" s="45">
        <v>2000</v>
      </c>
      <c r="H186" s="64">
        <v>2</v>
      </c>
      <c r="I186" s="52">
        <f t="shared" si="48"/>
        <v>400</v>
      </c>
      <c r="J186" s="117"/>
      <c r="K186" s="116"/>
    </row>
    <row r="187" spans="1:33" ht="30" x14ac:dyDescent="0.25">
      <c r="A187" s="115" t="s">
        <v>454</v>
      </c>
      <c r="B187" s="126" t="s">
        <v>443</v>
      </c>
      <c r="C187" s="121">
        <v>3</v>
      </c>
      <c r="D187" s="123" t="s">
        <v>442</v>
      </c>
      <c r="E187" s="118">
        <v>45</v>
      </c>
      <c r="F187" s="118" t="s">
        <v>456</v>
      </c>
      <c r="G187" s="45">
        <v>1000</v>
      </c>
      <c r="H187" s="64">
        <v>5</v>
      </c>
      <c r="I187" s="52">
        <f t="shared" si="48"/>
        <v>225</v>
      </c>
      <c r="J187" s="117"/>
      <c r="K187" s="116"/>
    </row>
    <row r="188" spans="1:33" ht="60.75" x14ac:dyDescent="0.25">
      <c r="A188" s="115" t="s">
        <v>455</v>
      </c>
      <c r="B188" s="126" t="s">
        <v>444</v>
      </c>
      <c r="C188" s="41"/>
      <c r="D188" s="123"/>
      <c r="E188" s="118"/>
      <c r="F188" s="97"/>
      <c r="G188" s="45"/>
      <c r="H188" s="64"/>
      <c r="I188" s="52">
        <v>3472</v>
      </c>
      <c r="J188" s="117"/>
      <c r="K188" s="116"/>
    </row>
  </sheetData>
  <mergeCells count="108">
    <mergeCell ref="A3:H3"/>
    <mergeCell ref="L3:Q3"/>
    <mergeCell ref="V3:AG3"/>
    <mergeCell ref="B4:H4"/>
    <mergeCell ref="L4:Q4"/>
    <mergeCell ref="B5:H5"/>
    <mergeCell ref="L5:Q5"/>
    <mergeCell ref="V5:AG5"/>
    <mergeCell ref="C1:K1"/>
    <mergeCell ref="L1:R1"/>
    <mergeCell ref="S1:U1"/>
    <mergeCell ref="V1:AG1"/>
    <mergeCell ref="C2:D2"/>
    <mergeCell ref="L2:M2"/>
    <mergeCell ref="C26:H26"/>
    <mergeCell ref="L26:Q26"/>
    <mergeCell ref="V26:AG26"/>
    <mergeCell ref="C30:H30"/>
    <mergeCell ref="L30:Q30"/>
    <mergeCell ref="V30:AG30"/>
    <mergeCell ref="C11:H11"/>
    <mergeCell ref="L11:Q11"/>
    <mergeCell ref="V11:AG11"/>
    <mergeCell ref="C15:H15"/>
    <mergeCell ref="L15:Q15"/>
    <mergeCell ref="V15:AG15"/>
    <mergeCell ref="C41:H41"/>
    <mergeCell ref="L41:Q41"/>
    <mergeCell ref="V41:AG41"/>
    <mergeCell ref="C42:H42"/>
    <mergeCell ref="L42:Q42"/>
    <mergeCell ref="V42:AG42"/>
    <mergeCell ref="L36:Q36"/>
    <mergeCell ref="C37:H37"/>
    <mergeCell ref="L37:Q37"/>
    <mergeCell ref="V37:AG37"/>
    <mergeCell ref="L39:Q39"/>
    <mergeCell ref="C40:H40"/>
    <mergeCell ref="L40:Q40"/>
    <mergeCell ref="L62:Q62"/>
    <mergeCell ref="C63:H63"/>
    <mergeCell ref="L63:Q63"/>
    <mergeCell ref="V63:AG63"/>
    <mergeCell ref="C67:H67"/>
    <mergeCell ref="L67:Q67"/>
    <mergeCell ref="V67:AG67"/>
    <mergeCell ref="L47:Q47"/>
    <mergeCell ref="C48:H48"/>
    <mergeCell ref="L48:Q48"/>
    <mergeCell ref="V48:AG48"/>
    <mergeCell ref="L57:Q57"/>
    <mergeCell ref="C58:H58"/>
    <mergeCell ref="L58:Q58"/>
    <mergeCell ref="V58:AG58"/>
    <mergeCell ref="L92:Q92"/>
    <mergeCell ref="C93:H93"/>
    <mergeCell ref="L93:Q93"/>
    <mergeCell ref="V93:AG93"/>
    <mergeCell ref="C98:H98"/>
    <mergeCell ref="L98:Q98"/>
    <mergeCell ref="V98:AG98"/>
    <mergeCell ref="L71:Q71"/>
    <mergeCell ref="C72:H72"/>
    <mergeCell ref="L72:Q72"/>
    <mergeCell ref="V72:AG72"/>
    <mergeCell ref="L79:Q79"/>
    <mergeCell ref="C80:H80"/>
    <mergeCell ref="L80:Q80"/>
    <mergeCell ref="V80:AG80"/>
    <mergeCell ref="L145:Q145"/>
    <mergeCell ref="C146:H146"/>
    <mergeCell ref="L146:Q146"/>
    <mergeCell ref="V146:AG146"/>
    <mergeCell ref="L149:Q149"/>
    <mergeCell ref="L150:Q150"/>
    <mergeCell ref="V150:AG150"/>
    <mergeCell ref="L103:Q103"/>
    <mergeCell ref="C104:H104"/>
    <mergeCell ref="L104:Q104"/>
    <mergeCell ref="V104:AG104"/>
    <mergeCell ref="L133:Q133"/>
    <mergeCell ref="C134:H134"/>
    <mergeCell ref="L134:Q134"/>
    <mergeCell ref="V134:AG134"/>
    <mergeCell ref="L163:Q163"/>
    <mergeCell ref="C164:H164"/>
    <mergeCell ref="L164:Q164"/>
    <mergeCell ref="V164:AG164"/>
    <mergeCell ref="L167:Q167"/>
    <mergeCell ref="L168:Q168"/>
    <mergeCell ref="L154:Q154"/>
    <mergeCell ref="C155:H155"/>
    <mergeCell ref="L155:Q155"/>
    <mergeCell ref="V155:AG155"/>
    <mergeCell ref="L159:Q159"/>
    <mergeCell ref="C160:H160"/>
    <mergeCell ref="L160:Q160"/>
    <mergeCell ref="V160:AG160"/>
    <mergeCell ref="L176:Q176"/>
    <mergeCell ref="V177:AG177"/>
    <mergeCell ref="C169:H169"/>
    <mergeCell ref="L169:Q169"/>
    <mergeCell ref="C170:H170"/>
    <mergeCell ref="L170:Q170"/>
    <mergeCell ref="V170:AG170"/>
    <mergeCell ref="C173:H173"/>
    <mergeCell ref="L173:Q173"/>
    <mergeCell ref="V173:AG173"/>
  </mergeCells>
  <pageMargins left="0.25" right="0.25" top="0.75" bottom="0.75" header="0.3" footer="0.3"/>
  <pageSetup paperSize="9" scale="7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2021-02-15T07:27:45Z</dcterms:modified>
</cp:coreProperties>
</file>